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Pat Zalo\OneDrive\Desktop\simplistic statistics\"/>
    </mc:Choice>
  </mc:AlternateContent>
  <xr:revisionPtr revIDLastSave="0" documentId="13_ncr:1_{9D54D661-FA10-4AE5-89C2-1C1872A86D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eneral instructions" sheetId="1" r:id="rId1"/>
    <sheet name="Chi Square" sheetId="2" r:id="rId2"/>
    <sheet name="r" sheetId="3" r:id="rId3"/>
    <sheet name="t-test" sheetId="4" r:id="rId4"/>
    <sheet name="z score" sheetId="5" r:id="rId5"/>
    <sheet name="Descriptive Statistics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11" roundtripDataSignature="AMtx7mj130xgbr/PoLgSB6iUR2Nha5zUWw=="/>
    </ext>
  </extLst>
</workbook>
</file>

<file path=xl/calcChain.xml><?xml version="1.0" encoding="utf-8"?>
<calcChain xmlns="http://schemas.openxmlformats.org/spreadsheetml/2006/main">
  <c r="G5" i="4" l="1"/>
  <c r="G4" i="4" l="1"/>
  <c r="C23" i="5"/>
  <c r="B23" i="5"/>
  <c r="CC6" i="5"/>
  <c r="CC8" i="5" s="1"/>
  <c r="CC5" i="5"/>
  <c r="CB6" i="5"/>
  <c r="CB8" i="5" s="1"/>
  <c r="CB5" i="5"/>
  <c r="I105" i="2"/>
  <c r="I102" i="2"/>
  <c r="M21" i="4"/>
  <c r="O21" i="4"/>
  <c r="N21" i="4"/>
  <c r="D13" i="7"/>
  <c r="D14" i="7" s="1"/>
  <c r="D11" i="7"/>
  <c r="D10" i="7"/>
  <c r="D9" i="7"/>
  <c r="D6" i="7"/>
  <c r="D5" i="7"/>
  <c r="D12" i="7" s="1"/>
  <c r="D4" i="7"/>
  <c r="D3" i="7"/>
  <c r="F2" i="3"/>
  <c r="F1" i="3"/>
  <c r="B106" i="2"/>
  <c r="D105" i="2"/>
  <c r="E105" i="2" s="1"/>
  <c r="F105" i="2" s="1"/>
  <c r="I104" i="2"/>
  <c r="D104" i="2"/>
  <c r="E104" i="2" s="1"/>
  <c r="F104" i="2" s="1"/>
  <c r="I103" i="2"/>
  <c r="D103" i="2"/>
  <c r="E103" i="2" s="1"/>
  <c r="F103" i="2" s="1"/>
  <c r="D102" i="2"/>
  <c r="E102" i="2" s="1"/>
  <c r="F102" i="2" s="1"/>
  <c r="B96" i="2"/>
  <c r="E95" i="2"/>
  <c r="F95" i="2" s="1"/>
  <c r="D95" i="2"/>
  <c r="E94" i="2"/>
  <c r="F94" i="2" s="1"/>
  <c r="D94" i="2"/>
  <c r="D93" i="2"/>
  <c r="E93" i="2" s="1"/>
  <c r="F93" i="2" s="1"/>
  <c r="F92" i="2"/>
  <c r="E92" i="2"/>
  <c r="D92" i="2"/>
  <c r="E91" i="2"/>
  <c r="F91" i="2" s="1"/>
  <c r="D91" i="2"/>
  <c r="D90" i="2"/>
  <c r="E90" i="2" s="1"/>
  <c r="F90" i="2" s="1"/>
  <c r="D89" i="2"/>
  <c r="E89" i="2" s="1"/>
  <c r="F89" i="2" s="1"/>
  <c r="D88" i="2"/>
  <c r="E88" i="2" s="1"/>
  <c r="F88" i="2" s="1"/>
  <c r="E87" i="2"/>
  <c r="F87" i="2" s="1"/>
  <c r="D87" i="2"/>
  <c r="C80" i="2"/>
  <c r="D80" i="2" s="1"/>
  <c r="E80" i="2" s="1"/>
  <c r="F80" i="2" s="1"/>
  <c r="C79" i="2"/>
  <c r="D79" i="2" s="1"/>
  <c r="E79" i="2" s="1"/>
  <c r="F79" i="2" s="1"/>
  <c r="C78" i="2"/>
  <c r="D78" i="2" s="1"/>
  <c r="E78" i="2" s="1"/>
  <c r="F78" i="2" s="1"/>
  <c r="C77" i="2"/>
  <c r="D77" i="2" s="1"/>
  <c r="E77" i="2" s="1"/>
  <c r="F77" i="2" s="1"/>
  <c r="C76" i="2"/>
  <c r="D76" i="2" s="1"/>
  <c r="E76" i="2" s="1"/>
  <c r="F76" i="2" s="1"/>
  <c r="C75" i="2"/>
  <c r="D75" i="2" s="1"/>
  <c r="E75" i="2" s="1"/>
  <c r="F75" i="2" s="1"/>
  <c r="C74" i="2"/>
  <c r="D74" i="2" s="1"/>
  <c r="E74" i="2" s="1"/>
  <c r="F74" i="2" s="1"/>
  <c r="H73" i="2"/>
  <c r="E73" i="2"/>
  <c r="F73" i="2" s="1"/>
  <c r="D73" i="2"/>
  <c r="C73" i="2"/>
  <c r="G72" i="2"/>
  <c r="H77" i="2" s="1"/>
  <c r="D66" i="2"/>
  <c r="E66" i="2" s="1"/>
  <c r="F66" i="2" s="1"/>
  <c r="C66" i="2"/>
  <c r="C65" i="2"/>
  <c r="D65" i="2" s="1"/>
  <c r="E65" i="2" s="1"/>
  <c r="F65" i="2" s="1"/>
  <c r="C64" i="2"/>
  <c r="D64" i="2" s="1"/>
  <c r="E64" i="2" s="1"/>
  <c r="F64" i="2" s="1"/>
  <c r="C63" i="2"/>
  <c r="D63" i="2" s="1"/>
  <c r="E63" i="2" s="1"/>
  <c r="F63" i="2" s="1"/>
  <c r="D62" i="2"/>
  <c r="E62" i="2" s="1"/>
  <c r="F62" i="2" s="1"/>
  <c r="C62" i="2"/>
  <c r="D61" i="2"/>
  <c r="E61" i="2" s="1"/>
  <c r="F61" i="2" s="1"/>
  <c r="C61" i="2"/>
  <c r="C60" i="2"/>
  <c r="D60" i="2" s="1"/>
  <c r="E60" i="2" s="1"/>
  <c r="F60" i="2" s="1"/>
  <c r="G59" i="2"/>
  <c r="H62" i="2" s="1"/>
  <c r="C53" i="2"/>
  <c r="D53" i="2" s="1"/>
  <c r="E53" i="2" s="1"/>
  <c r="F53" i="2" s="1"/>
  <c r="C52" i="2"/>
  <c r="D52" i="2" s="1"/>
  <c r="E52" i="2" s="1"/>
  <c r="F52" i="2" s="1"/>
  <c r="G51" i="2"/>
  <c r="H53" i="2" s="1"/>
  <c r="C45" i="2"/>
  <c r="D45" i="2" s="1"/>
  <c r="E45" i="2" s="1"/>
  <c r="F45" i="2" s="1"/>
  <c r="C44" i="2"/>
  <c r="D44" i="2" s="1"/>
  <c r="E44" i="2" s="1"/>
  <c r="F44" i="2" s="1"/>
  <c r="C43" i="2"/>
  <c r="D43" i="2" s="1"/>
  <c r="E43" i="2" s="1"/>
  <c r="F43" i="2" s="1"/>
  <c r="G42" i="2"/>
  <c r="H44" i="2" s="1"/>
  <c r="C36" i="2"/>
  <c r="D36" i="2" s="1"/>
  <c r="E36" i="2" s="1"/>
  <c r="F36" i="2" s="1"/>
  <c r="H35" i="2"/>
  <c r="C35" i="2"/>
  <c r="D35" i="2" s="1"/>
  <c r="E35" i="2" s="1"/>
  <c r="F35" i="2" s="1"/>
  <c r="D34" i="2"/>
  <c r="E34" i="2" s="1"/>
  <c r="F34" i="2" s="1"/>
  <c r="C34" i="2"/>
  <c r="C33" i="2"/>
  <c r="D33" i="2" s="1"/>
  <c r="E33" i="2" s="1"/>
  <c r="F33" i="2" s="1"/>
  <c r="B29" i="2" s="1"/>
  <c r="G32" i="2"/>
  <c r="H36" i="2" s="1"/>
  <c r="C25" i="2"/>
  <c r="D25" i="2" s="1"/>
  <c r="E25" i="2" s="1"/>
  <c r="F25" i="2" s="1"/>
  <c r="C24" i="2"/>
  <c r="D24" i="2" s="1"/>
  <c r="E24" i="2" s="1"/>
  <c r="F24" i="2" s="1"/>
  <c r="C23" i="2"/>
  <c r="D23" i="2" s="1"/>
  <c r="E23" i="2" s="1"/>
  <c r="F23" i="2" s="1"/>
  <c r="C22" i="2"/>
  <c r="D22" i="2" s="1"/>
  <c r="E22" i="2" s="1"/>
  <c r="F22" i="2" s="1"/>
  <c r="C21" i="2"/>
  <c r="D21" i="2" s="1"/>
  <c r="E21" i="2" s="1"/>
  <c r="F21" i="2" s="1"/>
  <c r="G20" i="2"/>
  <c r="H21" i="2" s="1"/>
  <c r="C10" i="2"/>
  <c r="D10" i="2" s="1"/>
  <c r="E10" i="2" s="1"/>
  <c r="F10" i="2" s="1"/>
  <c r="C9" i="2"/>
  <c r="D9" i="2" s="1"/>
  <c r="E9" i="2" s="1"/>
  <c r="F9" i="2" s="1"/>
  <c r="C8" i="2"/>
  <c r="D8" i="2" s="1"/>
  <c r="E8" i="2" s="1"/>
  <c r="F8" i="2" s="1"/>
  <c r="C7" i="2"/>
  <c r="D7" i="2" s="1"/>
  <c r="E7" i="2" s="1"/>
  <c r="F7" i="2" s="1"/>
  <c r="C6" i="2"/>
  <c r="D6" i="2" s="1"/>
  <c r="E6" i="2" s="1"/>
  <c r="F6" i="2" s="1"/>
  <c r="C5" i="2"/>
  <c r="D5" i="2" s="1"/>
  <c r="E5" i="2" s="1"/>
  <c r="F5" i="2" s="1"/>
  <c r="G4" i="2"/>
  <c r="H5" i="2" s="1"/>
  <c r="AJ73" i="1"/>
  <c r="AJ65" i="1"/>
  <c r="AJ64" i="1"/>
  <c r="AJ63" i="1"/>
  <c r="AJ62" i="1"/>
  <c r="AI45" i="1"/>
  <c r="AH45" i="1"/>
  <c r="AD45" i="1"/>
  <c r="AC45" i="1"/>
  <c r="Y45" i="1"/>
  <c r="X45" i="1"/>
  <c r="T45" i="1"/>
  <c r="S45" i="1"/>
  <c r="O45" i="1"/>
  <c r="N45" i="1"/>
  <c r="P45" i="1" s="1"/>
  <c r="AH44" i="1"/>
  <c r="AH46" i="1" s="1"/>
  <c r="AC44" i="1"/>
  <c r="AC46" i="1" s="1"/>
  <c r="X44" i="1"/>
  <c r="X46" i="1" s="1"/>
  <c r="S44" i="1"/>
  <c r="N44" i="1"/>
  <c r="N46" i="1" s="1"/>
  <c r="AJ43" i="1"/>
  <c r="AE43" i="1"/>
  <c r="Z43" i="1"/>
  <c r="U43" i="1"/>
  <c r="P43" i="1"/>
  <c r="AI42" i="1"/>
  <c r="AI44" i="1" s="1"/>
  <c r="AD42" i="1"/>
  <c r="AC47" i="1" s="1"/>
  <c r="AC48" i="1" s="1"/>
  <c r="Y42" i="1"/>
  <c r="X47" i="1" s="1"/>
  <c r="T42" i="1"/>
  <c r="U42" i="1" s="1"/>
  <c r="O42" i="1"/>
  <c r="P42" i="1" s="1"/>
  <c r="AH23" i="1"/>
  <c r="AC23" i="1"/>
  <c r="X23" i="1"/>
  <c r="S23" i="1"/>
  <c r="N23" i="1"/>
  <c r="AH22" i="1"/>
  <c r="AH24" i="1" s="1"/>
  <c r="AC22" i="1"/>
  <c r="AC24" i="1" s="1"/>
  <c r="X22" i="1"/>
  <c r="S22" i="1"/>
  <c r="S24" i="1" s="1"/>
  <c r="N22" i="1"/>
  <c r="N24" i="1" s="1"/>
  <c r="O20" i="1"/>
  <c r="AI20" i="1" s="1"/>
  <c r="AI10" i="1"/>
  <c r="AJ10" i="1" s="1"/>
  <c r="AD10" i="1"/>
  <c r="AE10" i="1" s="1"/>
  <c r="Y10" i="1"/>
  <c r="Z10" i="1" s="1"/>
  <c r="T10" i="1"/>
  <c r="O10" i="1"/>
  <c r="N47" i="1" l="1"/>
  <c r="AJ45" i="1"/>
  <c r="S47" i="1"/>
  <c r="S48" i="1" s="1"/>
  <c r="U45" i="1"/>
  <c r="Z45" i="1"/>
  <c r="AC49" i="1"/>
  <c r="H33" i="2"/>
  <c r="H79" i="2"/>
  <c r="H74" i="2"/>
  <c r="H34" i="2"/>
  <c r="B48" i="2"/>
  <c r="H43" i="2"/>
  <c r="CB7" i="5"/>
  <c r="CB9" i="5" s="1"/>
  <c r="B7" i="5" s="1"/>
  <c r="CD5" i="5"/>
  <c r="H45" i="2"/>
  <c r="AC5" i="4"/>
  <c r="AC9" i="4" s="1"/>
  <c r="AB12" i="4"/>
  <c r="G14" i="4" s="1"/>
  <c r="AB4" i="4"/>
  <c r="AC6" i="4"/>
  <c r="H13" i="4" s="1"/>
  <c r="AC7" i="4"/>
  <c r="AC8" i="4" s="1"/>
  <c r="AC13" i="4"/>
  <c r="H12" i="4" s="1"/>
  <c r="AC4" i="4"/>
  <c r="AC12" i="4"/>
  <c r="H14" i="4" s="1"/>
  <c r="AB7" i="4"/>
  <c r="AB8" i="4" s="1"/>
  <c r="AB5" i="4"/>
  <c r="AB9" i="4" s="1"/>
  <c r="AB13" i="4"/>
  <c r="G12" i="4" s="1"/>
  <c r="AB6" i="4"/>
  <c r="G13" i="4" s="1"/>
  <c r="CD6" i="5"/>
  <c r="O22" i="1"/>
  <c r="O24" i="1" s="1"/>
  <c r="P10" i="1"/>
  <c r="Z42" i="1"/>
  <c r="Y44" i="1"/>
  <c r="Y46" i="1" s="1"/>
  <c r="B39" i="2"/>
  <c r="B83" i="2"/>
  <c r="B69" i="2"/>
  <c r="CD8" i="5"/>
  <c r="AJ44" i="1"/>
  <c r="AI46" i="1"/>
  <c r="B1" i="2"/>
  <c r="B98" i="2"/>
  <c r="N48" i="1"/>
  <c r="N49" i="1" s="1"/>
  <c r="N53" i="1"/>
  <c r="M53" i="1"/>
  <c r="AI22" i="1"/>
  <c r="AI23" i="1"/>
  <c r="AJ23" i="1" s="1"/>
  <c r="AJ20" i="1"/>
  <c r="AH25" i="1" s="1"/>
  <c r="X53" i="1"/>
  <c r="W53" i="1"/>
  <c r="X48" i="1"/>
  <c r="X49" i="1" s="1"/>
  <c r="B17" i="2"/>
  <c r="B56" i="2"/>
  <c r="H10" i="2"/>
  <c r="U10" i="1"/>
  <c r="P20" i="1"/>
  <c r="N25" i="1" s="1"/>
  <c r="AE42" i="1"/>
  <c r="S46" i="1"/>
  <c r="H7" i="2"/>
  <c r="H23" i="2"/>
  <c r="H52" i="2"/>
  <c r="H64" i="2"/>
  <c r="H76" i="2"/>
  <c r="O44" i="1"/>
  <c r="H61" i="2"/>
  <c r="AJ42" i="1"/>
  <c r="AD44" i="1"/>
  <c r="AD46" i="1" s="1"/>
  <c r="AE45" i="1"/>
  <c r="H9" i="2"/>
  <c r="H25" i="2"/>
  <c r="H66" i="2"/>
  <c r="H78" i="2"/>
  <c r="O23" i="1"/>
  <c r="P23" i="1" s="1"/>
  <c r="Y20" i="1"/>
  <c r="X24" i="1"/>
  <c r="H6" i="2"/>
  <c r="H22" i="2"/>
  <c r="H63" i="2"/>
  <c r="H75" i="2"/>
  <c r="CC7" i="5"/>
  <c r="CC9" i="5" s="1"/>
  <c r="C7" i="5" s="1"/>
  <c r="T20" i="1"/>
  <c r="T44" i="1"/>
  <c r="T46" i="1" s="1"/>
  <c r="AH47" i="1"/>
  <c r="H60" i="2"/>
  <c r="H80" i="2"/>
  <c r="AD20" i="1"/>
  <c r="AD22" i="1" s="1"/>
  <c r="H8" i="2"/>
  <c r="H24" i="2"/>
  <c r="H65" i="2"/>
  <c r="S49" i="1" l="1"/>
  <c r="R53" i="1"/>
  <c r="S53" i="1"/>
  <c r="P22" i="1"/>
  <c r="CB10" i="5"/>
  <c r="CB16" i="5" s="1"/>
  <c r="B11" i="5" s="1"/>
  <c r="AC11" i="4"/>
  <c r="AC10" i="4"/>
  <c r="AB11" i="4"/>
  <c r="AD6" i="4"/>
  <c r="AB10" i="4"/>
  <c r="AD9" i="4"/>
  <c r="U44" i="1"/>
  <c r="T38" i="1" s="1"/>
  <c r="Z44" i="1"/>
  <c r="Y38" i="1" s="1"/>
  <c r="N26" i="1"/>
  <c r="N27" i="1" s="1"/>
  <c r="O6" i="1" s="1"/>
  <c r="M31" i="1"/>
  <c r="N31" i="1"/>
  <c r="AH26" i="1"/>
  <c r="AH27" i="1" s="1"/>
  <c r="AG31" i="1"/>
  <c r="AH31" i="1"/>
  <c r="Z20" i="1"/>
  <c r="X25" i="1" s="1"/>
  <c r="Y23" i="1"/>
  <c r="Z23" i="1" s="1"/>
  <c r="P53" i="1"/>
  <c r="O53" i="1"/>
  <c r="AJ22" i="1"/>
  <c r="AI24" i="1"/>
  <c r="AD24" i="1"/>
  <c r="AE22" i="1"/>
  <c r="P44" i="1"/>
  <c r="O38" i="1" s="1"/>
  <c r="O46" i="1"/>
  <c r="U53" i="1"/>
  <c r="T53" i="1"/>
  <c r="CD7" i="5"/>
  <c r="T23" i="1"/>
  <c r="U23" i="1" s="1"/>
  <c r="U20" i="1"/>
  <c r="S25" i="1" s="1"/>
  <c r="S31" i="1" s="1"/>
  <c r="Z53" i="1"/>
  <c r="Y53" i="1"/>
  <c r="AH48" i="1"/>
  <c r="AH49" i="1" s="1"/>
  <c r="AI38" i="1" s="1"/>
  <c r="AE44" i="1"/>
  <c r="AD38" i="1" s="1"/>
  <c r="AE20" i="1"/>
  <c r="AC25" i="1" s="1"/>
  <c r="AC31" i="1" s="1"/>
  <c r="AD23" i="1"/>
  <c r="AE23" i="1" s="1"/>
  <c r="Y22" i="1"/>
  <c r="T22" i="1"/>
  <c r="CB11" i="5" l="1"/>
  <c r="CB12" i="5" s="1"/>
  <c r="CC1" i="5" s="1"/>
  <c r="F3" i="5" s="1"/>
  <c r="CA16" i="5"/>
  <c r="A11" i="5" s="1"/>
  <c r="AD10" i="4"/>
  <c r="AD11" i="4"/>
  <c r="AB31" i="1"/>
  <c r="AC26" i="1"/>
  <c r="AC27" i="1" s="1"/>
  <c r="AD6" i="1" s="1"/>
  <c r="R31" i="1"/>
  <c r="S26" i="1"/>
  <c r="S27" i="1" s="1"/>
  <c r="AI6" i="1"/>
  <c r="U22" i="1"/>
  <c r="T24" i="1"/>
  <c r="AI31" i="1"/>
  <c r="AJ31" i="1"/>
  <c r="W31" i="1"/>
  <c r="X26" i="1"/>
  <c r="Y24" i="1"/>
  <c r="Z22" i="1"/>
  <c r="X31" i="1"/>
  <c r="O31" i="1"/>
  <c r="P31" i="1"/>
  <c r="T6" i="1" l="1"/>
  <c r="CD16" i="5"/>
  <c r="D11" i="5" s="1"/>
  <c r="CC16" i="5"/>
  <c r="C11" i="5" s="1"/>
  <c r="AA1" i="4"/>
  <c r="Y31" i="1"/>
  <c r="Z31" i="1"/>
  <c r="T31" i="1"/>
  <c r="U31" i="1"/>
  <c r="X27" i="1"/>
  <c r="Y6" i="1" s="1"/>
  <c r="AD31" i="1"/>
  <c r="AE31" i="1"/>
</calcChain>
</file>

<file path=xl/sharedStrings.xml><?xml version="1.0" encoding="utf-8"?>
<sst xmlns="http://schemas.openxmlformats.org/spreadsheetml/2006/main" count="557" uniqueCount="302">
  <si>
    <t>Inferential statistics allow a person to predict the outcome of future samples or to a larger population.</t>
  </si>
  <si>
    <t>Endangered Vertebrates - Insert your country's values in the yellow boxes only - record the percents to produce graphs and the z scores</t>
  </si>
  <si>
    <t>z score</t>
  </si>
  <si>
    <t>z=</t>
  </si>
  <si>
    <t>AMPHIBIANS</t>
  </si>
  <si>
    <t>cv=</t>
  </si>
  <si>
    <t>BIRDS</t>
  </si>
  <si>
    <t>FISH</t>
  </si>
  <si>
    <t>MAMMALS</t>
  </si>
  <si>
    <t>REPTILES</t>
  </si>
  <si>
    <t>type in number and total for each group</t>
  </si>
  <si>
    <t>To use inferential statistics a null hypothesis must be written.  This states that there is no difference between</t>
  </si>
  <si>
    <t>US info</t>
  </si>
  <si>
    <t>your country</t>
  </si>
  <si>
    <t xml:space="preserve">the control group and experimental group.  To determine whether there is a significant difference between the </t>
  </si>
  <si>
    <t>amphibian</t>
  </si>
  <si>
    <t>birds</t>
  </si>
  <si>
    <t>fish</t>
  </si>
  <si>
    <t>mammals</t>
  </si>
  <si>
    <t>reptiles</t>
  </si>
  <si>
    <t>determined by the size of the sample or the number of items being compared.  Decisions are based on whether</t>
  </si>
  <si>
    <t>the test value is larger, equal or smaller than the critical value:</t>
  </si>
  <si>
    <r>
      <rPr>
        <sz val="10"/>
        <color theme="1"/>
        <rFont val="Verdana"/>
        <family val="2"/>
      </rPr>
      <t xml:space="preserve">If the test value </t>
    </r>
    <r>
      <rPr>
        <u/>
        <sz val="10"/>
        <color theme="1"/>
        <rFont val="Verdana"/>
        <family val="2"/>
      </rPr>
      <t>&gt;</t>
    </r>
    <r>
      <rPr>
        <sz val="10"/>
        <color theme="1"/>
        <rFont val="Verdana"/>
        <family val="2"/>
      </rPr>
      <t xml:space="preserve"> critical value the decision is Reject Ho (null hypothesis).  This does not mean that the data </t>
    </r>
  </si>
  <si>
    <t xml:space="preserve">        supports the claim, one must look at the data, the conclusion could be the opposite.</t>
  </si>
  <si>
    <t xml:space="preserve">If the test value &lt; critical value the decision is Accept Ho (null hypothesis).  This means that there is no </t>
  </si>
  <si>
    <t>total</t>
  </si>
  <si>
    <t>Chi square compares proportions within a group.  It could be used to determine:</t>
  </si>
  <si>
    <t>phat</t>
  </si>
  <si>
    <t>the most common response in a survey</t>
  </si>
  <si>
    <t>inverse</t>
  </si>
  <si>
    <t>percent</t>
  </si>
  <si>
    <t>pbar</t>
  </si>
  <si>
    <t>qbar</t>
  </si>
  <si>
    <t>denom</t>
  </si>
  <si>
    <t>Each assumption must be greater than 5</t>
  </si>
  <si>
    <t xml:space="preserve">      values of coordinate pairs</t>
  </si>
  <si>
    <t>Human population statistics - Insert percents for your country in the yellow boxes only and record the z score</t>
  </si>
  <si>
    <t>0-14</t>
  </si>
  <si>
    <t>15-24</t>
  </si>
  <si>
    <t>25-54</t>
  </si>
  <si>
    <t>55-64</t>
  </si>
  <si>
    <t>65+</t>
  </si>
  <si>
    <t xml:space="preserve">          on many programs whether you are warned of this concern or not</t>
  </si>
  <si>
    <t xml:space="preserve"> - if there are more than two groups to compare, repeated t tests can be calculated</t>
  </si>
  <si>
    <t>z scores can be used to compare proportions between two groups.</t>
  </si>
  <si>
    <r>
      <rPr>
        <sz val="10"/>
        <color theme="1"/>
        <rFont val="Verdana"/>
        <family val="2"/>
      </rPr>
      <t xml:space="preserve"> - this test requires larger samples; Four calculations must </t>
    </r>
    <r>
      <rPr>
        <u/>
        <sz val="10"/>
        <color theme="1"/>
        <rFont val="Verdana"/>
        <family val="2"/>
      </rPr>
      <t>&gt;</t>
    </r>
    <r>
      <rPr>
        <sz val="10"/>
        <color theme="1"/>
        <rFont val="Verdana"/>
        <family val="2"/>
      </rPr>
      <t xml:space="preserve"> than 5 for the z score to be used.</t>
    </r>
  </si>
  <si>
    <t xml:space="preserve"> - if there are more than two groups to compare, repeated z scores can be calculated</t>
  </si>
  <si>
    <t xml:space="preserve">Chi square = </t>
  </si>
  <si>
    <t>Chi square compares proportions within a group.</t>
  </si>
  <si>
    <t xml:space="preserve">Insert the values in yellow based on the number </t>
  </si>
  <si>
    <t>Comparing 6 items</t>
  </si>
  <si>
    <t>of items you are comparing.</t>
  </si>
  <si>
    <t>observed</t>
  </si>
  <si>
    <t>ex</t>
  </si>
  <si>
    <t>o-e</t>
  </si>
  <si>
    <t>Percentages</t>
  </si>
  <si>
    <t>blue</t>
  </si>
  <si>
    <t>brown</t>
  </si>
  <si>
    <t>green</t>
  </si>
  <si>
    <t>orange</t>
  </si>
  <si>
    <t>number of items</t>
  </si>
  <si>
    <t>insert data starting on row</t>
  </si>
  <si>
    <t>red</t>
  </si>
  <si>
    <t>yellow</t>
  </si>
  <si>
    <t xml:space="preserve">Insert your values in the </t>
  </si>
  <si>
    <t>yellow portion ONLY</t>
  </si>
  <si>
    <t>Comparing 5 items</t>
  </si>
  <si>
    <t>option 1</t>
  </si>
  <si>
    <t>option 2</t>
  </si>
  <si>
    <t>Sample Analysis</t>
  </si>
  <si>
    <t>option 3</t>
  </si>
  <si>
    <t>Data</t>
  </si>
  <si>
    <t>option 4</t>
  </si>
  <si>
    <t>Blue</t>
  </si>
  <si>
    <t>Brown</t>
  </si>
  <si>
    <t>Green</t>
  </si>
  <si>
    <t>Orange</t>
  </si>
  <si>
    <t>Red</t>
  </si>
  <si>
    <t>Yellow</t>
  </si>
  <si>
    <t>option 5</t>
  </si>
  <si>
    <t>H1: Red is most common color in M&amp;M's</t>
  </si>
  <si>
    <t>(claim)</t>
  </si>
  <si>
    <t>H0: All colors are equal in a package</t>
  </si>
  <si>
    <t>(null)</t>
  </si>
  <si>
    <t>Comparing 4 items</t>
  </si>
  <si>
    <t xml:space="preserve">cv = </t>
  </si>
  <si>
    <t xml:space="preserve">decision: </t>
  </si>
  <si>
    <t>Reject H0</t>
  </si>
  <si>
    <t xml:space="preserve">conclusion must be: There is no siginificant difference in the </t>
  </si>
  <si>
    <t>Comparing 3 items</t>
  </si>
  <si>
    <t>Comparing 2 items</t>
  </si>
  <si>
    <t xml:space="preserve">Comparing 7 items </t>
  </si>
  <si>
    <t>option 6</t>
  </si>
  <si>
    <t>option 7</t>
  </si>
  <si>
    <t xml:space="preserve">Comparing 8 items </t>
  </si>
  <si>
    <t>option 8</t>
  </si>
  <si>
    <t>Comparing 9 genotypes out of 16 offspring</t>
  </si>
  <si>
    <t>AABB</t>
  </si>
  <si>
    <t>AABb</t>
  </si>
  <si>
    <t>AAbb</t>
  </si>
  <si>
    <t>AaBB</t>
  </si>
  <si>
    <t>AaBb</t>
  </si>
  <si>
    <t>Aabb</t>
  </si>
  <si>
    <t>aaBB</t>
  </si>
  <si>
    <t>aaBb</t>
  </si>
  <si>
    <t>aabb</t>
  </si>
  <si>
    <t>Comparing 4 phenotypes out of 16 offspring</t>
  </si>
  <si>
    <t>dom-dom</t>
  </si>
  <si>
    <t>dom-rec</t>
  </si>
  <si>
    <t>rec-dom</t>
  </si>
  <si>
    <t>rec-rec</t>
  </si>
  <si>
    <t>Correlation Coefficient</t>
  </si>
  <si>
    <t>r =</t>
  </si>
  <si>
    <t>Pearson product moment correlation coefficient</t>
  </si>
  <si>
    <t>type up to 200 values in each column</t>
  </si>
  <si>
    <t xml:space="preserve">n =  </t>
  </si>
  <si>
    <t xml:space="preserve">compares two variables and can allow you to make a </t>
  </si>
  <si>
    <t>x variable</t>
  </si>
  <si>
    <t>y variable</t>
  </si>
  <si>
    <t>n</t>
  </si>
  <si>
    <t>cv</t>
  </si>
  <si>
    <t xml:space="preserve">Use the n value to determine the critical value from the </t>
  </si>
  <si>
    <t>chart.  If your value is not listed do NOT interpolate, use</t>
  </si>
  <si>
    <t>the n value that is smaller than your n.</t>
  </si>
  <si>
    <t>a positive r means that as one value increases the other increases</t>
  </si>
  <si>
    <t>a negative r means that as the x value increases the y value decreases</t>
  </si>
  <si>
    <t># in pack</t>
  </si>
  <si>
    <t># of blue</t>
  </si>
  <si>
    <t>H1: The number of blue increases as package size increases</t>
  </si>
  <si>
    <t>H0: The number of blue stays the same as package size increases</t>
  </si>
  <si>
    <t>r = 0.922</t>
  </si>
  <si>
    <t>cv = 0.667</t>
  </si>
  <si>
    <t>Decision: Reject H0</t>
  </si>
  <si>
    <t>t-tests compare means of 2 groups</t>
  </si>
  <si>
    <t>group 1</t>
  </si>
  <si>
    <t>group 2</t>
  </si>
  <si>
    <t>calculations</t>
  </si>
  <si>
    <t xml:space="preserve">t = </t>
  </si>
  <si>
    <t>sum</t>
  </si>
  <si>
    <t xml:space="preserve">df = </t>
  </si>
  <si>
    <t>count</t>
  </si>
  <si>
    <t>average</t>
  </si>
  <si>
    <t>If your claim states that the 2 groups</t>
  </si>
  <si>
    <t>2 tail cv</t>
  </si>
  <si>
    <t>df</t>
  </si>
  <si>
    <t>1 tail cv</t>
  </si>
  <si>
    <t>std dev</t>
  </si>
  <si>
    <t>differ use 2 tail critical value</t>
  </si>
  <si>
    <t>variance</t>
  </si>
  <si>
    <t>Graphing information</t>
  </si>
  <si>
    <t>H1: Milk Chocolate have more candies in a 1 ounce package than peanut or peanut butter</t>
  </si>
  <si>
    <t>maximum</t>
  </si>
  <si>
    <t>H0: All 1 ounce packages of M&amp;M's have the same number of candies</t>
  </si>
  <si>
    <t>minimum</t>
  </si>
  <si>
    <t>Number in a 1 ounce package</t>
  </si>
  <si>
    <t>milk chocolate</t>
  </si>
  <si>
    <t>peanut</t>
  </si>
  <si>
    <t>peanut butter</t>
  </si>
  <si>
    <t>compare each set of data in pairs</t>
  </si>
  <si>
    <t>For example, if you have 3 groups: A, B, C*</t>
  </si>
  <si>
    <t>you will write your results as</t>
  </si>
  <si>
    <t>Comparison</t>
  </si>
  <si>
    <t>t</t>
  </si>
  <si>
    <t>decision</t>
  </si>
  <si>
    <t>A to B</t>
  </si>
  <si>
    <t xml:space="preserve">The one-tail test can be used since the </t>
  </si>
  <si>
    <t>A to C</t>
  </si>
  <si>
    <t>Milk Chocolate to Peanut</t>
  </si>
  <si>
    <t>Reject Ho</t>
  </si>
  <si>
    <t>claim states that one group is larger than</t>
  </si>
  <si>
    <t>B to C</t>
  </si>
  <si>
    <t>Milk Chocolate to Peanut Butter</t>
  </si>
  <si>
    <t>the other two groups</t>
  </si>
  <si>
    <t>Peanut to Peanut Butter</t>
  </si>
  <si>
    <t xml:space="preserve">Two-tail test is used since this comparison </t>
  </si>
  <si>
    <t>is not in the claim</t>
  </si>
  <si>
    <t xml:space="preserve">Milk Chocolate 1 ounce packages have statistically significantly more candies than both Peanut and Peanut </t>
  </si>
  <si>
    <t>Butter packages</t>
  </si>
  <si>
    <t>*PLEASE use the actual conditions and NOT</t>
  </si>
  <si>
    <t>letters A, B, C, in your reports and presentations.</t>
  </si>
  <si>
    <t>30+</t>
  </si>
  <si>
    <t>z score compares proportions of two samples</t>
  </si>
  <si>
    <t xml:space="preserve">If you have more than two groups you need to </t>
  </si>
  <si>
    <t>1.960</t>
  </si>
  <si>
    <t>Insert values for each group</t>
  </si>
  <si>
    <t>z score =</t>
  </si>
  <si>
    <t>Group 1</t>
  </si>
  <si>
    <t>Group 2</t>
  </si>
  <si>
    <t>For example, if you have 3 groups: A, B, C</t>
  </si>
  <si>
    <t>number</t>
  </si>
  <si>
    <t>you will write your statistics as</t>
  </si>
  <si>
    <t>z</t>
  </si>
  <si>
    <t>Each value below must be greater than 5 or</t>
  </si>
  <si>
    <t>you can't use the z value, sample is too small</t>
  </si>
  <si>
    <t>PLEASE use the actual conditions and NOT</t>
  </si>
  <si>
    <t>letters A, B, C, on your board.</t>
  </si>
  <si>
    <t>Milk Choc</t>
  </si>
  <si>
    <t>Peanut</t>
  </si>
  <si>
    <t># blue</t>
  </si>
  <si>
    <t>H1: Milk Chocolate has a larger proportion of blue M&amp;M's than Peanut</t>
  </si>
  <si>
    <t>H0: Milk Chocolate and Peanut have equal proportions of Blue M&amp;M's</t>
  </si>
  <si>
    <t xml:space="preserve">z = </t>
  </si>
  <si>
    <t>Decision:</t>
  </si>
  <si>
    <t>Accept H0</t>
  </si>
  <si>
    <t>Milk Chocolate and Peanut samples.</t>
  </si>
  <si>
    <t>Insert up to 100 pieces of data in column A</t>
  </si>
  <si>
    <t xml:space="preserve">maximum value = </t>
  </si>
  <si>
    <t xml:space="preserve">average value = </t>
  </si>
  <si>
    <t xml:space="preserve">minimum value = </t>
  </si>
  <si>
    <t>number of samples=</t>
  </si>
  <si>
    <t xml:space="preserve">mean = </t>
  </si>
  <si>
    <t xml:space="preserve">median = </t>
  </si>
  <si>
    <t>mode =</t>
  </si>
  <si>
    <t>please note, this will not always list all of the modes</t>
  </si>
  <si>
    <t>range =</t>
  </si>
  <si>
    <t>standard deviation=</t>
  </si>
  <si>
    <t>average distance from the mean</t>
  </si>
  <si>
    <t xml:space="preserve">standard error = </t>
  </si>
  <si>
    <t>AVERAGE</t>
  </si>
  <si>
    <t>There are statistically significantly more brown M&amp;M's in the package.</t>
  </si>
  <si>
    <t>Dihybrid Cross</t>
  </si>
  <si>
    <t>F2 generation</t>
  </si>
  <si>
    <t xml:space="preserve">experimental group and the control group each test value is compared to a critical value (cv).  Critical values are </t>
  </si>
  <si>
    <t xml:space="preserve">        statistically significant difference in the experimental and control groups.</t>
  </si>
  <si>
    <t>Four tests are describe based on the type of data collected.  Each test is on a different page.</t>
  </si>
  <si>
    <t xml:space="preserve">There is no statistically significant difference in the proportion of blue M&amp;M's in </t>
  </si>
  <si>
    <t xml:space="preserve">additional cv from </t>
  </si>
  <si>
    <t>real-statistics.com</t>
  </si>
  <si>
    <t>IF n=3</t>
  </si>
  <si>
    <t>cv=0.997</t>
  </si>
  <si>
    <t>Simplistic Statistics for Secondary Students</t>
  </si>
  <si>
    <t>If chi square &lt; cv accept null</t>
  </si>
  <si>
    <r>
      <t xml:space="preserve">If chi square </t>
    </r>
    <r>
      <rPr>
        <u/>
        <sz val="10"/>
        <color theme="1"/>
        <rFont val="Verdana"/>
        <family val="2"/>
      </rPr>
      <t>&gt;</t>
    </r>
    <r>
      <rPr>
        <sz val="10"/>
        <color theme="1"/>
        <rFont val="Verdana"/>
        <family val="2"/>
      </rPr>
      <t xml:space="preserve"> cv reject null</t>
    </r>
  </si>
  <si>
    <t xml:space="preserve">Use the df (degrees of freedom) </t>
  </si>
  <si>
    <t>for your comparison</t>
  </si>
  <si>
    <t>to determine the critical value</t>
  </si>
  <si>
    <t>percentages are</t>
  </si>
  <si>
    <t xml:space="preserve">calculated for </t>
  </si>
  <si>
    <t>graphing purposes</t>
  </si>
  <si>
    <t>expected</t>
  </si>
  <si>
    <t>F2 genotypes</t>
  </si>
  <si>
    <t>F2 phenotypes</t>
  </si>
  <si>
    <t>are known, as in genetics with the expected outcomes</t>
  </si>
  <si>
    <t>the other you can use the 1 tail critical value.</t>
  </si>
  <si>
    <t>If your claim states that 1 group has a greater average than</t>
  </si>
  <si>
    <t>type data in two columns up to 200 data points</t>
  </si>
  <si>
    <t>scatter plot where a trend line can be added</t>
  </si>
  <si>
    <t xml:space="preserve">All critical values are based on 95% confidence levels.  This means that you can be 95% confident that the same </t>
  </si>
  <si>
    <t>These graphs display data in Column B rows 5 - 10</t>
  </si>
  <si>
    <t xml:space="preserve">Chi square can be used when the expected values </t>
  </si>
  <si>
    <t xml:space="preserve">of a dihybrid cross in the F2 generation.  </t>
  </si>
  <si>
    <t xml:space="preserve">These descriptive statistics are only the first step in describing data since conclusions can't be made for future </t>
  </si>
  <si>
    <t>samples or larger populations.</t>
  </si>
  <si>
    <t xml:space="preserve">All critical values in this spreadsheet are based on the 95% confidence level.  Statistics don't prove anything, </t>
  </si>
  <si>
    <t>these results can allow conclusions to be written that can be expected to be repeated with larger or future samples.</t>
  </si>
  <si>
    <t>Without inferential statistics one can only describe the data collected. Descriptive statistics include:</t>
  </si>
  <si>
    <t xml:space="preserve"> average or mean, median, mode, range, standard deviation, and standard error of the means.</t>
  </si>
  <si>
    <t>whether proportions in a small population match expected outcomes, such as in genetics</t>
  </si>
  <si>
    <t>r is the symbol used for Pearson product moment correlation coefficient.  It is used to compare the x and y</t>
  </si>
  <si>
    <t>t-tests are used to compare the means or averages of two groups.</t>
  </si>
  <si>
    <t xml:space="preserve"> - the two groups do NOT have to have equal number of samples for this spreadsheet but this is usually required</t>
  </si>
  <si>
    <t>from the genotypes</t>
  </si>
  <si>
    <t>above</t>
  </si>
  <si>
    <t xml:space="preserve"># of phenotypes </t>
  </si>
  <si>
    <r>
      <t xml:space="preserve">If r </t>
    </r>
    <r>
      <rPr>
        <u/>
        <sz val="10"/>
        <color theme="1"/>
        <rFont val="Verdana"/>
        <family val="2"/>
      </rPr>
      <t>&gt;</t>
    </r>
    <r>
      <rPr>
        <sz val="10"/>
        <color theme="1"/>
        <rFont val="Verdana"/>
        <family val="2"/>
      </rPr>
      <t xml:space="preserve"> cv the decision is: reject null</t>
    </r>
  </si>
  <si>
    <t>If r &lt; cv the decision is accept null</t>
  </si>
  <si>
    <t>cv*</t>
  </si>
  <si>
    <t>*Use the absolute value of r to determine the decision</t>
  </si>
  <si>
    <r>
      <t xml:space="preserve">If t </t>
    </r>
    <r>
      <rPr>
        <u/>
        <sz val="10"/>
        <color theme="1"/>
        <rFont val="Verdana"/>
        <family val="2"/>
      </rPr>
      <t>&gt;</t>
    </r>
    <r>
      <rPr>
        <sz val="10"/>
        <color theme="1"/>
        <rFont val="Verdana"/>
        <family val="2"/>
      </rPr>
      <t xml:space="preserve"> cv the descision is reject null</t>
    </r>
  </si>
  <si>
    <t>If t &lt; cv the decision is accept null</t>
  </si>
  <si>
    <t>on this spreadsheet.</t>
  </si>
  <si>
    <t>A, B, C were only used for convenience</t>
  </si>
  <si>
    <t>As the package size increases there is a statistically significant increase</t>
  </si>
  <si>
    <t>in blue in peanut M&amp;Ms.</t>
  </si>
  <si>
    <t xml:space="preserve">There is a statistically significant correlation between package size </t>
  </si>
  <si>
    <t>and the number of blue peanut M&amp;Ms.</t>
  </si>
  <si>
    <r>
      <t xml:space="preserve">If z </t>
    </r>
    <r>
      <rPr>
        <u/>
        <sz val="10"/>
        <color theme="1"/>
        <rFont val="Verdana"/>
        <family val="2"/>
      </rPr>
      <t>&gt;</t>
    </r>
    <r>
      <rPr>
        <sz val="10"/>
        <color theme="1"/>
        <rFont val="Verdana"/>
        <family val="2"/>
      </rPr>
      <t xml:space="preserve"> 1.960 the decision is reject null</t>
    </r>
  </si>
  <si>
    <t>If z &lt; 1.960 the decision is accept null</t>
  </si>
  <si>
    <t>(Remember the 4 values in cells A11-D11</t>
  </si>
  <si>
    <r>
      <t xml:space="preserve">MUST be </t>
    </r>
    <r>
      <rPr>
        <u/>
        <sz val="10"/>
        <color theme="1"/>
        <rFont val="Verdana"/>
        <family val="2"/>
      </rPr>
      <t>&gt;</t>
    </r>
    <r>
      <rPr>
        <sz val="10"/>
        <color theme="1"/>
        <rFont val="Verdana"/>
        <family val="2"/>
      </rPr>
      <t xml:space="preserve"> 5.000 to use the z score)</t>
    </r>
  </si>
  <si>
    <t>DESCRIPTIVE STATISTICS for a set of data</t>
  </si>
  <si>
    <t>added on 3/20/22</t>
  </si>
  <si>
    <t>(Eventhough the null is rejected the data shows that brown</t>
  </si>
  <si>
    <t>is most common.  The statement below could be used:)</t>
  </si>
  <si>
    <t xml:space="preserve">(If Chi square is lower than the critical value then the </t>
  </si>
  <si>
    <t>colors wtihin the sample.)</t>
  </si>
  <si>
    <t xml:space="preserve"> - use the absolute value of r, lrl, when comparing r to the critical value</t>
  </si>
  <si>
    <t xml:space="preserve"> - r is similar to the slope of the line  (a negative r means a negative slope on the line of best fit or trend line)</t>
  </si>
  <si>
    <t>A "Sample Analysis" is given on each page that presents data, claim, null, results, graph, and conclusion.</t>
  </si>
  <si>
    <t xml:space="preserve">My students for decades agreed that M&amp;M's made inferential statistics more palatable.  I have found that both </t>
  </si>
  <si>
    <t>by Patricia Zalo - oma4judge@gmail.com  (spreadsheet was last edited on 9/16/23)</t>
  </si>
  <si>
    <t>Graphs are shown for the data inserted in the spread sheet (except on the Chi square page)</t>
  </si>
  <si>
    <t xml:space="preserve">I prepared this spreadsheet to use with my science students at the beginning of the year when using M&amp;M's </t>
  </si>
  <si>
    <t>to teach inferential statistics while reviewing the scientific method and graphing. Throughout the year we used</t>
  </si>
  <si>
    <t>inferential statistics whenever we had numerical data and on science projects.</t>
  </si>
  <si>
    <t>Some background:</t>
  </si>
  <si>
    <t xml:space="preserve">It was originally written in the early 1990's prior to the common calculation of the probability (p) for an inferential </t>
  </si>
  <si>
    <t>test and not the actual test value.  These critical values were from my college statistics textbook from the 1990s</t>
  </si>
  <si>
    <t>unless otherwise noted.</t>
  </si>
  <si>
    <t xml:space="preserve">middle and high school students can understand the logic behind inferential statistics. I hope that you will find </t>
  </si>
  <si>
    <t>this helpful with your students so it is freely shared.  If interested I have a powerpoint used during presentations</t>
  </si>
  <si>
    <t>at conferrences and the explanation with equations written out for these tests.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</si>
</sst>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0000000000"/>
  </numFmts>
  <fonts count="18" x14ac:knownFonts="1">
    <font>
      <sz val="10"/>
      <color rgb="FF000000"/>
      <name val="Verdana"/>
    </font>
    <font>
      <sz val="10"/>
      <color theme="1"/>
      <name val="Verdana"/>
      <family val="2"/>
    </font>
    <font>
      <sz val="10"/>
      <color theme="1"/>
      <name val="Calibri"/>
      <family val="2"/>
    </font>
    <font>
      <sz val="11"/>
      <color rgb="FF006411"/>
      <name val="Calibri"/>
      <family val="2"/>
    </font>
    <font>
      <b/>
      <sz val="10"/>
      <color theme="1"/>
      <name val="Verdana"/>
      <family val="2"/>
    </font>
    <font>
      <sz val="10"/>
      <name val="Verdana"/>
      <family val="2"/>
    </font>
    <font>
      <sz val="10"/>
      <color rgb="FF1FB714"/>
      <name val="Verdana"/>
      <family val="2"/>
    </font>
    <font>
      <sz val="10"/>
      <color rgb="FF008080"/>
      <name val="Verdana"/>
      <family val="2"/>
    </font>
    <font>
      <sz val="10"/>
      <name val="Verdana"/>
      <family val="2"/>
    </font>
    <font>
      <sz val="10"/>
      <name val="Verdana"/>
      <family val="2"/>
    </font>
    <font>
      <u/>
      <sz val="10"/>
      <color theme="1"/>
      <name val="Verdana"/>
      <family val="2"/>
    </font>
    <font>
      <sz val="10"/>
      <color theme="1"/>
      <name val="Verdana"/>
      <family val="2"/>
    </font>
    <font>
      <sz val="10"/>
      <color rgb="FF000000"/>
      <name val="Verdana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rgb="FF000000"/>
      <name val="Verdana"/>
      <family val="2"/>
    </font>
  </fonts>
  <fills count="34">
    <fill>
      <patternFill patternType="none"/>
    </fill>
    <fill>
      <patternFill patternType="gray125"/>
    </fill>
    <fill>
      <patternFill patternType="solid">
        <fgColor rgb="FF008080"/>
        <bgColor rgb="FF008080"/>
      </patternFill>
    </fill>
    <fill>
      <patternFill patternType="solid">
        <fgColor rgb="FFDD0806"/>
        <bgColor rgb="FFDD0806"/>
      </patternFill>
    </fill>
    <fill>
      <patternFill patternType="solid">
        <fgColor rgb="FFFFFF00"/>
        <bgColor rgb="FFFFFF00"/>
      </patternFill>
    </fill>
    <fill>
      <patternFill patternType="solid">
        <fgColor rgb="FFCCC0D9"/>
        <bgColor rgb="FFCCC0D9"/>
      </patternFill>
    </fill>
    <fill>
      <patternFill patternType="solid">
        <fgColor rgb="FF1FB714"/>
        <bgColor rgb="FF1FB714"/>
      </patternFill>
    </fill>
    <fill>
      <patternFill patternType="solid">
        <fgColor rgb="FF00ABEA"/>
        <bgColor rgb="FF00ABEA"/>
      </patternFill>
    </fill>
    <fill>
      <patternFill patternType="solid">
        <fgColor rgb="FFFBD4B4"/>
        <bgColor rgb="FFFBD4B4"/>
      </patternFill>
    </fill>
    <fill>
      <patternFill patternType="solid">
        <fgColor rgb="FFD6E3BC"/>
        <bgColor rgb="FFD6E3BC"/>
      </patternFill>
    </fill>
    <fill>
      <patternFill patternType="solid">
        <fgColor theme="0"/>
        <bgColor theme="0"/>
      </patternFill>
    </fill>
    <fill>
      <patternFill patternType="solid">
        <fgColor rgb="FFB6DDE8"/>
        <bgColor rgb="FFB6DDE8"/>
      </patternFill>
    </fill>
    <fill>
      <patternFill patternType="solid">
        <fgColor rgb="FFC6D9F0"/>
        <bgColor rgb="FFC6D9F0"/>
      </patternFill>
    </fill>
    <fill>
      <patternFill patternType="solid">
        <fgColor rgb="FFFFCC00"/>
        <bgColor rgb="FFFFCC00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CCC0D9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rgb="FF1FB714"/>
      </patternFill>
    </fill>
    <fill>
      <patternFill patternType="solid">
        <fgColor theme="6" tint="0.39997558519241921"/>
        <bgColor rgb="FF1FB714"/>
      </patternFill>
    </fill>
    <fill>
      <patternFill patternType="solid">
        <fgColor theme="8" tint="0.59999389629810485"/>
        <bgColor rgb="FF00ABEA"/>
      </patternFill>
    </fill>
    <fill>
      <patternFill patternType="solid">
        <fgColor theme="5" tint="0.59999389629810485"/>
        <bgColor rgb="FFB6DDE8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C6D9F0"/>
      </patternFill>
    </fill>
    <fill>
      <patternFill patternType="solid">
        <fgColor theme="5" tint="0.59999389629810485"/>
        <bgColor rgb="FFFBD4B4"/>
      </patternFill>
    </fill>
    <fill>
      <patternFill patternType="solid">
        <fgColor theme="5" tint="0.59999389629810485"/>
        <bgColor rgb="FFFFFF00"/>
      </patternFill>
    </fill>
    <fill>
      <patternFill patternType="solid">
        <fgColor rgb="FF92D050"/>
        <bgColor rgb="FFCCC0D9"/>
      </patternFill>
    </fill>
    <fill>
      <patternFill patternType="solid">
        <fgColor theme="5" tint="0.59999389629810485"/>
        <bgColor rgb="FFCCC0D9"/>
      </patternFill>
    </fill>
    <fill>
      <patternFill patternType="solid">
        <fgColor theme="5" tint="0.59999389629810485"/>
        <bgColor rgb="FFD99594"/>
      </patternFill>
    </fill>
    <fill>
      <patternFill patternType="solid">
        <fgColor theme="6" tint="0.79998168889431442"/>
        <bgColor rgb="FFCCC0D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39997558519241921"/>
        <bgColor rgb="FF00ABEA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1" fillId="0" borderId="0" xfId="0" applyFont="1" applyAlignment="1">
      <alignment horizontal="right"/>
    </xf>
    <xf numFmtId="164" fontId="1" fillId="2" borderId="1" xfId="0" applyNumberFormat="1" applyFont="1" applyFill="1" applyBorder="1"/>
    <xf numFmtId="164" fontId="1" fillId="0" borderId="0" xfId="0" applyNumberFormat="1" applyFont="1"/>
    <xf numFmtId="164" fontId="1" fillId="3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/>
    <xf numFmtId="0" fontId="0" fillId="0" borderId="0" xfId="0" applyAlignment="1">
      <alignment horizontal="center"/>
    </xf>
    <xf numFmtId="165" fontId="1" fillId="2" borderId="1" xfId="0" applyNumberFormat="1" applyFont="1" applyFill="1" applyBorder="1"/>
    <xf numFmtId="0" fontId="1" fillId="5" borderId="1" xfId="0" applyFont="1" applyFill="1" applyBorder="1"/>
    <xf numFmtId="165" fontId="1" fillId="0" borderId="0" xfId="0" applyNumberFormat="1" applyFont="1"/>
    <xf numFmtId="164" fontId="1" fillId="6" borderId="1" xfId="0" applyNumberFormat="1" applyFont="1" applyFill="1" applyBorder="1"/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6" fillId="0" borderId="0" xfId="0" applyFont="1" applyAlignment="1">
      <alignment horizontal="center"/>
    </xf>
    <xf numFmtId="0" fontId="6" fillId="0" borderId="0" xfId="0" applyFont="1"/>
    <xf numFmtId="0" fontId="1" fillId="4" borderId="1" xfId="0" applyFont="1" applyFill="1" applyBorder="1"/>
    <xf numFmtId="0" fontId="1" fillId="8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0" borderId="4" xfId="0" applyFont="1" applyBorder="1"/>
    <xf numFmtId="0" fontId="1" fillId="10" borderId="4" xfId="0" applyFon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10" borderId="1" xfId="0" applyFill="1" applyBorder="1"/>
    <xf numFmtId="0" fontId="1" fillId="10" borderId="4" xfId="0" applyFont="1" applyFill="1" applyBorder="1"/>
    <xf numFmtId="0" fontId="1" fillId="11" borderId="1" xfId="0" applyFont="1" applyFill="1" applyBorder="1"/>
    <xf numFmtId="0" fontId="6" fillId="0" borderId="0" xfId="0" applyFont="1" applyAlignment="1">
      <alignment horizontal="right"/>
    </xf>
    <xf numFmtId="0" fontId="1" fillId="10" borderId="5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/>
    <xf numFmtId="0" fontId="1" fillId="0" borderId="0" xfId="0" applyFont="1" applyAlignment="1">
      <alignment horizontal="left"/>
    </xf>
    <xf numFmtId="0" fontId="6" fillId="8" borderId="1" xfId="0" applyFont="1" applyFill="1" applyBorder="1" applyAlignment="1">
      <alignment horizontal="center"/>
    </xf>
    <xf numFmtId="164" fontId="1" fillId="5" borderId="1" xfId="0" applyNumberFormat="1" applyFont="1" applyFill="1" applyBorder="1" applyAlignment="1">
      <alignment horizontal="center"/>
    </xf>
    <xf numFmtId="0" fontId="1" fillId="6" borderId="1" xfId="0" applyFont="1" applyFill="1" applyBorder="1"/>
    <xf numFmtId="0" fontId="1" fillId="13" borderId="1" xfId="0" applyFont="1" applyFill="1" applyBorder="1"/>
    <xf numFmtId="0" fontId="1" fillId="5" borderId="1" xfId="0" applyFont="1" applyFill="1" applyBorder="1" applyAlignment="1">
      <alignment horizontal="left"/>
    </xf>
    <xf numFmtId="0" fontId="7" fillId="0" borderId="0" xfId="0" applyFont="1" applyAlignment="1">
      <alignment horizontal="right"/>
    </xf>
    <xf numFmtId="0" fontId="1" fillId="13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left"/>
    </xf>
    <xf numFmtId="0" fontId="8" fillId="4" borderId="1" xfId="0" applyFont="1" applyFill="1" applyBorder="1"/>
    <xf numFmtId="0" fontId="9" fillId="4" borderId="1" xfId="0" applyFont="1" applyFill="1" applyBorder="1"/>
    <xf numFmtId="165" fontId="1" fillId="13" borderId="1" xfId="0" applyNumberFormat="1" applyFont="1" applyFill="1" applyBorder="1"/>
    <xf numFmtId="165" fontId="1" fillId="6" borderId="1" xfId="0" applyNumberFormat="1" applyFont="1" applyFill="1" applyBorder="1"/>
    <xf numFmtId="164" fontId="1" fillId="8" borderId="1" xfId="0" applyNumberFormat="1" applyFont="1" applyFill="1" applyBorder="1"/>
    <xf numFmtId="164" fontId="1" fillId="5" borderId="1" xfId="0" applyNumberFormat="1" applyFont="1" applyFill="1" applyBorder="1"/>
    <xf numFmtId="2" fontId="1" fillId="0" borderId="0" xfId="0" applyNumberFormat="1" applyFont="1"/>
    <xf numFmtId="166" fontId="1" fillId="0" borderId="0" xfId="0" applyNumberFormat="1" applyFont="1"/>
    <xf numFmtId="0" fontId="1" fillId="14" borderId="0" xfId="0" applyFont="1" applyFill="1" applyAlignment="1">
      <alignment horizontal="center"/>
    </xf>
    <xf numFmtId="0" fontId="0" fillId="14" borderId="0" xfId="0" applyFill="1"/>
    <xf numFmtId="165" fontId="1" fillId="5" borderId="1" xfId="0" applyNumberFormat="1" applyFont="1" applyFill="1" applyBorder="1"/>
    <xf numFmtId="165" fontId="1" fillId="5" borderId="1" xfId="0" applyNumberFormat="1" applyFont="1" applyFill="1" applyBorder="1" applyAlignment="1">
      <alignment horizontal="center"/>
    </xf>
    <xf numFmtId="0" fontId="11" fillId="5" borderId="1" xfId="0" applyFont="1" applyFill="1" applyBorder="1"/>
    <xf numFmtId="0" fontId="0" fillId="15" borderId="0" xfId="0" applyFill="1"/>
    <xf numFmtId="0" fontId="1" fillId="15" borderId="0" xfId="0" applyFont="1" applyFill="1" applyAlignment="1">
      <alignment horizontal="center"/>
    </xf>
    <xf numFmtId="0" fontId="1" fillId="16" borderId="1" xfId="0" applyFont="1" applyFill="1" applyBorder="1"/>
    <xf numFmtId="0" fontId="1" fillId="16" borderId="1" xfId="0" applyFont="1" applyFill="1" applyBorder="1" applyAlignment="1">
      <alignment horizontal="center"/>
    </xf>
    <xf numFmtId="0" fontId="1" fillId="15" borderId="0" xfId="0" applyFont="1" applyFill="1" applyAlignment="1">
      <alignment horizontal="right"/>
    </xf>
    <xf numFmtId="0" fontId="6" fillId="15" borderId="0" xfId="0" applyFont="1" applyFill="1" applyAlignment="1">
      <alignment horizontal="center"/>
    </xf>
    <xf numFmtId="0" fontId="1" fillId="15" borderId="0" xfId="0" applyFont="1" applyFill="1"/>
    <xf numFmtId="0" fontId="11" fillId="0" borderId="0" xfId="0" applyFont="1"/>
    <xf numFmtId="0" fontId="1" fillId="18" borderId="0" xfId="0" applyFont="1" applyFill="1" applyAlignment="1">
      <alignment horizontal="center"/>
    </xf>
    <xf numFmtId="165" fontId="1" fillId="9" borderId="1" xfId="0" applyNumberFormat="1" applyFont="1" applyFill="1" applyBorder="1" applyAlignment="1">
      <alignment horizontal="center"/>
    </xf>
    <xf numFmtId="165" fontId="11" fillId="17" borderId="0" xfId="0" applyNumberFormat="1" applyFont="1" applyFill="1"/>
    <xf numFmtId="165" fontId="1" fillId="11" borderId="1" xfId="0" applyNumberFormat="1" applyFont="1" applyFill="1" applyBorder="1"/>
    <xf numFmtId="165" fontId="0" fillId="0" borderId="0" xfId="0" applyNumberFormat="1"/>
    <xf numFmtId="0" fontId="12" fillId="14" borderId="0" xfId="0" applyFont="1" applyFill="1"/>
    <xf numFmtId="0" fontId="1" fillId="14" borderId="0" xfId="0" applyFont="1" applyFill="1" applyAlignment="1">
      <alignment horizontal="right"/>
    </xf>
    <xf numFmtId="0" fontId="6" fillId="14" borderId="0" xfId="0" applyFont="1" applyFill="1"/>
    <xf numFmtId="164" fontId="11" fillId="0" borderId="0" xfId="0" applyNumberFormat="1" applyFont="1"/>
    <xf numFmtId="0" fontId="1" fillId="19" borderId="1" xfId="0" applyFont="1" applyFill="1" applyBorder="1"/>
    <xf numFmtId="164" fontId="1" fillId="19" borderId="1" xfId="0" applyNumberFormat="1" applyFont="1" applyFill="1" applyBorder="1"/>
    <xf numFmtId="164" fontId="0" fillId="0" borderId="0" xfId="0" applyNumberFormat="1"/>
    <xf numFmtId="0" fontId="12" fillId="0" borderId="0" xfId="0" applyFont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2" fillId="18" borderId="0" xfId="0" applyFont="1" applyFill="1"/>
    <xf numFmtId="0" fontId="1" fillId="18" borderId="0" xfId="0" applyFont="1" applyFill="1"/>
    <xf numFmtId="164" fontId="1" fillId="20" borderId="1" xfId="0" applyNumberFormat="1" applyFont="1" applyFill="1" applyBorder="1"/>
    <xf numFmtId="0" fontId="1" fillId="21" borderId="1" xfId="0" applyFont="1" applyFill="1" applyBorder="1" applyAlignment="1">
      <alignment horizontal="center"/>
    </xf>
    <xf numFmtId="0" fontId="1" fillId="21" borderId="1" xfId="0" applyFont="1" applyFill="1" applyBorder="1"/>
    <xf numFmtId="0" fontId="1" fillId="22" borderId="1" xfId="0" applyFont="1" applyFill="1" applyBorder="1" applyAlignment="1">
      <alignment horizontal="left"/>
    </xf>
    <xf numFmtId="0" fontId="1" fillId="22" borderId="1" xfId="0" applyFont="1" applyFill="1" applyBorder="1" applyAlignment="1">
      <alignment horizontal="center"/>
    </xf>
    <xf numFmtId="0" fontId="1" fillId="22" borderId="1" xfId="0" applyFont="1" applyFill="1" applyBorder="1"/>
    <xf numFmtId="0" fontId="1" fillId="23" borderId="0" xfId="0" applyFont="1" applyFill="1"/>
    <xf numFmtId="0" fontId="1" fillId="24" borderId="1" xfId="0" applyFont="1" applyFill="1" applyBorder="1"/>
    <xf numFmtId="165" fontId="1" fillId="22" borderId="1" xfId="0" applyNumberFormat="1" applyFont="1" applyFill="1" applyBorder="1"/>
    <xf numFmtId="165" fontId="11" fillId="23" borderId="0" xfId="0" applyNumberFormat="1" applyFont="1" applyFill="1"/>
    <xf numFmtId="0" fontId="1" fillId="25" borderId="1" xfId="0" applyFont="1" applyFill="1" applyBorder="1" applyAlignment="1">
      <alignment horizontal="left"/>
    </xf>
    <xf numFmtId="0" fontId="1" fillId="25" borderId="1" xfId="0" applyFont="1" applyFill="1" applyBorder="1"/>
    <xf numFmtId="0" fontId="1" fillId="23" borderId="0" xfId="0" applyFont="1" applyFill="1" applyAlignment="1">
      <alignment horizontal="center"/>
    </xf>
    <xf numFmtId="0" fontId="1" fillId="25" borderId="1" xfId="0" applyFont="1" applyFill="1" applyBorder="1" applyAlignment="1">
      <alignment horizontal="center"/>
    </xf>
    <xf numFmtId="0" fontId="1" fillId="26" borderId="1" xfId="0" applyFont="1" applyFill="1" applyBorder="1" applyAlignment="1">
      <alignment horizontal="center"/>
    </xf>
    <xf numFmtId="0" fontId="1" fillId="26" borderId="1" xfId="0" applyFont="1" applyFill="1" applyBorder="1"/>
    <xf numFmtId="0" fontId="3" fillId="0" borderId="1" xfId="0" applyFont="1" applyBorder="1"/>
    <xf numFmtId="0" fontId="1" fillId="0" borderId="1" xfId="0" applyFont="1" applyBorder="1"/>
    <xf numFmtId="0" fontId="0" fillId="18" borderId="0" xfId="0" applyFill="1"/>
    <xf numFmtId="0" fontId="1" fillId="14" borderId="0" xfId="0" applyFont="1" applyFill="1"/>
    <xf numFmtId="0" fontId="1" fillId="26" borderId="3" xfId="0" applyFont="1" applyFill="1" applyBorder="1" applyAlignment="1">
      <alignment horizontal="center"/>
    </xf>
    <xf numFmtId="0" fontId="12" fillId="23" borderId="0" xfId="0" applyFont="1" applyFill="1"/>
    <xf numFmtId="0" fontId="1" fillId="23" borderId="1" xfId="0" applyFont="1" applyFill="1" applyBorder="1"/>
    <xf numFmtId="0" fontId="1" fillId="23" borderId="1" xfId="0" applyFont="1" applyFill="1" applyBorder="1" applyAlignment="1">
      <alignment horizontal="center"/>
    </xf>
    <xf numFmtId="0" fontId="12" fillId="15" borderId="0" xfId="0" applyFont="1" applyFill="1"/>
    <xf numFmtId="0" fontId="5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27" borderId="1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0" fillId="18" borderId="0" xfId="0" applyFill="1" applyAlignment="1">
      <alignment horizontal="center"/>
    </xf>
    <xf numFmtId="0" fontId="6" fillId="18" borderId="0" xfId="0" applyFont="1" applyFill="1" applyAlignment="1">
      <alignment horizontal="center"/>
    </xf>
    <xf numFmtId="164" fontId="15" fillId="0" borderId="0" xfId="0" applyNumberFormat="1" applyFont="1" applyAlignment="1">
      <alignment horizontal="center"/>
    </xf>
    <xf numFmtId="0" fontId="1" fillId="28" borderId="1" xfId="0" applyFont="1" applyFill="1" applyBorder="1" applyAlignment="1">
      <alignment horizontal="center"/>
    </xf>
    <xf numFmtId="0" fontId="1" fillId="29" borderId="1" xfId="0" applyFont="1" applyFill="1" applyBorder="1"/>
    <xf numFmtId="0" fontId="1" fillId="29" borderId="1" xfId="0" applyFont="1" applyFill="1" applyBorder="1" applyAlignment="1">
      <alignment horizontal="left"/>
    </xf>
    <xf numFmtId="0" fontId="1" fillId="29" borderId="1" xfId="0" applyFont="1" applyFill="1" applyBorder="1" applyAlignment="1">
      <alignment horizontal="center"/>
    </xf>
    <xf numFmtId="0" fontId="0" fillId="23" borderId="0" xfId="0" applyFill="1"/>
    <xf numFmtId="0" fontId="1" fillId="23" borderId="0" xfId="0" applyFont="1" applyFill="1" applyAlignment="1">
      <alignment horizontal="left"/>
    </xf>
    <xf numFmtId="165" fontId="1" fillId="30" borderId="1" xfId="0" applyNumberFormat="1" applyFont="1" applyFill="1" applyBorder="1"/>
    <xf numFmtId="0" fontId="12" fillId="31" borderId="0" xfId="0" applyFont="1" applyFill="1"/>
    <xf numFmtId="1" fontId="1" fillId="30" borderId="1" xfId="0" applyNumberFormat="1" applyFont="1" applyFill="1" applyBorder="1" applyAlignment="1">
      <alignment horizontal="center"/>
    </xf>
    <xf numFmtId="0" fontId="1" fillId="0" borderId="0" xfId="0" applyFont="1"/>
    <xf numFmtId="0" fontId="0" fillId="0" borderId="0" xfId="0"/>
    <xf numFmtId="0" fontId="1" fillId="3" borderId="2" xfId="0" applyFont="1" applyFill="1" applyBorder="1"/>
    <xf numFmtId="0" fontId="5" fillId="0" borderId="3" xfId="0" applyFont="1" applyBorder="1"/>
    <xf numFmtId="0" fontId="16" fillId="0" borderId="0" xfId="0" applyFont="1"/>
    <xf numFmtId="0" fontId="17" fillId="0" borderId="0" xfId="0" applyFont="1"/>
    <xf numFmtId="164" fontId="4" fillId="0" borderId="0" xfId="0" applyNumberFormat="1" applyFont="1"/>
    <xf numFmtId="0" fontId="1" fillId="0" borderId="0" xfId="0" applyFont="1" applyFill="1" applyAlignment="1">
      <alignment horizontal="center"/>
    </xf>
    <xf numFmtId="0" fontId="17" fillId="0" borderId="0" xfId="0" applyFont="1" applyFill="1"/>
    <xf numFmtId="0" fontId="1" fillId="32" borderId="1" xfId="0" applyFont="1" applyFill="1" applyBorder="1"/>
    <xf numFmtId="0" fontId="1" fillId="33" borderId="1" xfId="0" applyFont="1" applyFill="1" applyBorder="1"/>
    <xf numFmtId="0" fontId="0" fillId="33" borderId="0" xfId="0" applyFill="1"/>
    <xf numFmtId="0" fontId="1" fillId="32" borderId="1" xfId="0" applyFont="1" applyFill="1" applyBorder="1" applyAlignment="1">
      <alignment horizontal="center"/>
    </xf>
    <xf numFmtId="0" fontId="1" fillId="33" borderId="0" xfId="0" applyFont="1" applyFill="1"/>
    <xf numFmtId="14" fontId="12" fillId="0" borderId="0" xfId="0" applyNumberFormat="1" applyFont="1"/>
    <xf numFmtId="0" fontId="11" fillId="0" borderId="1" xfId="0" applyFont="1" applyFill="1" applyBorder="1"/>
    <xf numFmtId="0" fontId="11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800" b="1" i="0">
                <a:solidFill>
                  <a:srgbClr val="000000"/>
                </a:solidFill>
                <a:latin typeface="+mn-lt"/>
              </a:defRPr>
            </a:pPr>
            <a:r>
              <a:rPr lang="en-US" sz="800" b="1" i="0">
                <a:solidFill>
                  <a:srgbClr val="000000"/>
                </a:solidFill>
                <a:latin typeface="+mn-lt"/>
              </a:rPr>
              <a:t>Percent of Yellow M&amp;M's in packages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9999FF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'z score'!$CB$9:$CC$9</c:f>
              <c:numCache>
                <c:formatCode>0.0</c:formatCode>
                <c:ptCount val="2"/>
                <c:pt idx="0">
                  <c:v>15.66265060240964</c:v>
                </c:pt>
                <c:pt idx="1">
                  <c:v>16.666666666666664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55C2-4909-A8BD-D0B74363B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2534978"/>
        <c:axId val="1865163057"/>
      </c:barChart>
      <c:catAx>
        <c:axId val="57253497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800"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sz="800" b="1" i="0">
                    <a:solidFill>
                      <a:srgbClr val="000000"/>
                    </a:solidFill>
                    <a:latin typeface="+mn-lt"/>
                  </a:rPr>
                  <a:t>package type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865163057"/>
        <c:crosses val="autoZero"/>
        <c:auto val="1"/>
        <c:lblAlgn val="ctr"/>
        <c:lblOffset val="100"/>
        <c:noMultiLvlLbl val="1"/>
      </c:catAx>
      <c:valAx>
        <c:axId val="1865163057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800"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sz="800" b="1" i="0">
                    <a:solidFill>
                      <a:srgbClr val="000000"/>
                    </a:solidFill>
                    <a:latin typeface="+mn-lt"/>
                  </a:rPr>
                  <a:t>%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572534978"/>
        <c:crosses val="autoZero"/>
        <c:crossBetween val="between"/>
      </c:valAx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333333"/>
                </a:solidFill>
                <a:latin typeface="+mn-lt"/>
              </a:defRPr>
            </a:pPr>
            <a:r>
              <a:rPr lang="en-US" sz="1400" b="0" i="0">
                <a:solidFill>
                  <a:srgbClr val="333333"/>
                </a:solidFill>
                <a:latin typeface="+mn-lt"/>
              </a:rPr>
              <a:t>Percent of _____ in  ________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666699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'z score'!$B$7:$C$7</c:f>
              <c:numCache>
                <c:formatCode>0.0</c:formatCode>
                <c:ptCount val="2"/>
                <c:pt idx="0">
                  <c:v>15.66265060240964</c:v>
                </c:pt>
                <c:pt idx="1">
                  <c:v>16.666666666666664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387A-4101-8FD7-CD8CD7EB2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8685374"/>
        <c:axId val="1687758963"/>
      </c:barChart>
      <c:catAx>
        <c:axId val="93868537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333333"/>
                    </a:solidFill>
                    <a:latin typeface="+mn-lt"/>
                  </a:defRPr>
                </a:pPr>
                <a:r>
                  <a:rPr lang="en-US" sz="1000" b="0" i="0">
                    <a:solidFill>
                      <a:srgbClr val="333333"/>
                    </a:solidFill>
                    <a:latin typeface="+mn-lt"/>
                  </a:rPr>
                  <a:t>Type of M&amp;M's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687758963"/>
        <c:crosses val="autoZero"/>
        <c:auto val="1"/>
        <c:lblAlgn val="ctr"/>
        <c:lblOffset val="100"/>
        <c:noMultiLvlLbl val="1"/>
      </c:catAx>
      <c:valAx>
        <c:axId val="1687758963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333333"/>
                    </a:solidFill>
                    <a:latin typeface="+mn-lt"/>
                  </a:defRPr>
                </a:pPr>
                <a:r>
                  <a:rPr lang="en-US" sz="1000" b="0" i="0">
                    <a:solidFill>
                      <a:srgbClr val="333333"/>
                    </a:solidFill>
                    <a:latin typeface="+mn-lt"/>
                  </a:rPr>
                  <a:t>Percent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938685374"/>
        <c:crosses val="autoZero"/>
        <c:crossBetween val="between"/>
      </c:valAx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333333"/>
                </a:solidFill>
                <a:latin typeface="+mn-lt"/>
              </a:defRPr>
            </a:pPr>
            <a:r>
              <a:rPr lang="en-US" sz="1400" b="0" i="0">
                <a:solidFill>
                  <a:srgbClr val="333333"/>
                </a:solidFill>
                <a:latin typeface="+mn-lt"/>
              </a:rPr>
              <a:t>Percent of Blue in  Milk Chocolate</a:t>
            </a:r>
            <a:r>
              <a:rPr lang="en-US" sz="1400" b="0" i="0" baseline="0">
                <a:solidFill>
                  <a:srgbClr val="333333"/>
                </a:solidFill>
                <a:latin typeface="+mn-lt"/>
              </a:rPr>
              <a:t> and Peanut M&amp;Ms</a:t>
            </a:r>
          </a:p>
          <a:p>
            <a:pPr lvl="0">
              <a:defRPr sz="1400" b="0" i="0">
                <a:solidFill>
                  <a:srgbClr val="333333"/>
                </a:solidFill>
                <a:latin typeface="+mn-lt"/>
              </a:defRPr>
            </a:pPr>
            <a:endParaRPr lang="en-US" sz="1400" b="0" i="0">
              <a:solidFill>
                <a:srgbClr val="333333"/>
              </a:solidFill>
              <a:latin typeface="+mn-lt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0265150189559639"/>
          <c:y val="0.29770171873677076"/>
          <c:w val="0.75660775736366292"/>
          <c:h val="0.49124079248158498"/>
        </c:manualLayout>
      </c:layout>
      <c:barChart>
        <c:barDir val="col"/>
        <c:grouping val="clustered"/>
        <c:varyColors val="1"/>
        <c:ser>
          <c:idx val="0"/>
          <c:order val="0"/>
          <c:spPr>
            <a:solidFill>
              <a:srgbClr val="666699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'z score'!$B$23:$C$23</c:f>
              <c:numCache>
                <c:formatCode>0.0</c:formatCode>
                <c:ptCount val="2"/>
                <c:pt idx="0">
                  <c:v>26</c:v>
                </c:pt>
                <c:pt idx="1">
                  <c:v>28.125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5398-4D92-9B93-76C7CEAA3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8685374"/>
        <c:axId val="1687758963"/>
      </c:barChart>
      <c:catAx>
        <c:axId val="93868537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333333"/>
                    </a:solidFill>
                    <a:latin typeface="+mn-lt"/>
                  </a:defRPr>
                </a:pPr>
                <a:r>
                  <a:rPr lang="en-US" sz="1000" b="0" i="0">
                    <a:solidFill>
                      <a:srgbClr val="333333"/>
                    </a:solidFill>
                    <a:latin typeface="+mn-lt"/>
                  </a:rPr>
                  <a:t>Type of M&amp;M's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687758963"/>
        <c:crosses val="autoZero"/>
        <c:auto val="1"/>
        <c:lblAlgn val="ctr"/>
        <c:lblOffset val="100"/>
        <c:noMultiLvlLbl val="1"/>
      </c:catAx>
      <c:valAx>
        <c:axId val="1687758963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333333"/>
                    </a:solidFill>
                    <a:latin typeface="+mn-lt"/>
                  </a:defRPr>
                </a:pPr>
                <a:r>
                  <a:rPr lang="en-US" sz="1000" b="0" i="0">
                    <a:solidFill>
                      <a:srgbClr val="333333"/>
                    </a:solidFill>
                    <a:latin typeface="+mn-lt"/>
                  </a:rPr>
                  <a:t>Percent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938685374"/>
        <c:crosses val="autoZero"/>
        <c:crossBetween val="between"/>
      </c:valAx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333333"/>
                </a:solidFill>
                <a:latin typeface="+mn-lt"/>
              </a:defRPr>
            </a:pPr>
            <a:r>
              <a:rPr lang="en-US" sz="1400" b="0" i="0">
                <a:solidFill>
                  <a:srgbClr val="333333"/>
                </a:solidFill>
                <a:latin typeface="+mn-lt"/>
              </a:rPr>
              <a:t>Frequency of each Color in _______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666699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'Chi Square'!$B$5:$B$10</c:f>
              <c:numCache>
                <c:formatCode>General</c:formatCode>
                <c:ptCount val="6"/>
                <c:pt idx="0">
                  <c:v>23</c:v>
                </c:pt>
                <c:pt idx="1">
                  <c:v>11</c:v>
                </c:pt>
                <c:pt idx="2">
                  <c:v>9</c:v>
                </c:pt>
                <c:pt idx="3">
                  <c:v>8</c:v>
                </c:pt>
                <c:pt idx="4">
                  <c:v>8</c:v>
                </c:pt>
                <c:pt idx="5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2496-4DB8-BB11-03DF0CA9F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6878754"/>
        <c:axId val="659460497"/>
      </c:barChart>
      <c:catAx>
        <c:axId val="125687875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333333"/>
                    </a:solidFill>
                    <a:latin typeface="+mn-lt"/>
                  </a:defRPr>
                </a:pPr>
                <a:r>
                  <a:rPr lang="en-US" sz="1000" b="0" i="0">
                    <a:solidFill>
                      <a:srgbClr val="333333"/>
                    </a:solidFill>
                    <a:latin typeface="+mn-lt"/>
                  </a:rPr>
                  <a:t>Colors of M&amp;M's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659460497"/>
        <c:crosses val="autoZero"/>
        <c:auto val="1"/>
        <c:lblAlgn val="ctr"/>
        <c:lblOffset val="100"/>
        <c:noMultiLvlLbl val="1"/>
      </c:catAx>
      <c:valAx>
        <c:axId val="65946049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333333"/>
                    </a:solidFill>
                    <a:latin typeface="+mn-lt"/>
                  </a:defRPr>
                </a:pPr>
                <a:r>
                  <a:rPr lang="en-US" sz="1000" b="0" i="0">
                    <a:solidFill>
                      <a:srgbClr val="333333"/>
                    </a:solidFill>
                    <a:latin typeface="+mn-lt"/>
                  </a:rPr>
                  <a:t>Frequency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256878754"/>
        <c:crosses val="autoZero"/>
        <c:crossBetween val="between"/>
      </c:valAx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333333"/>
                </a:solidFill>
                <a:latin typeface="+mn-lt"/>
              </a:defRPr>
            </a:pPr>
            <a:r>
              <a:rPr lang="en-US" sz="1400" b="0" i="0">
                <a:solidFill>
                  <a:srgbClr val="333333"/>
                </a:solidFill>
                <a:latin typeface="+mn-lt"/>
              </a:rPr>
              <a:t>Percent of each color in ______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666699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'Chi Square'!$H$5:$H$10</c:f>
              <c:numCache>
                <c:formatCode>0.0</c:formatCode>
                <c:ptCount val="6"/>
                <c:pt idx="0">
                  <c:v>38.333333333333336</c:v>
                </c:pt>
                <c:pt idx="1">
                  <c:v>18.333333333333332</c:v>
                </c:pt>
                <c:pt idx="2">
                  <c:v>15</c:v>
                </c:pt>
                <c:pt idx="3">
                  <c:v>13.333333333333334</c:v>
                </c:pt>
                <c:pt idx="4">
                  <c:v>13.333333333333334</c:v>
                </c:pt>
                <c:pt idx="5">
                  <c:v>1.6666666666666667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1CB8-42B3-BD40-61300FDBA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0810819"/>
        <c:axId val="1538473102"/>
      </c:barChart>
      <c:catAx>
        <c:axId val="70081081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333333"/>
                    </a:solidFill>
                    <a:latin typeface="+mn-lt"/>
                  </a:defRPr>
                </a:pPr>
                <a:r>
                  <a:rPr lang="en-US" sz="1000" b="0" i="0">
                    <a:solidFill>
                      <a:srgbClr val="333333"/>
                    </a:solidFill>
                    <a:latin typeface="+mn-lt"/>
                  </a:rPr>
                  <a:t>Color of M&amp;M's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538473102"/>
        <c:crosses val="autoZero"/>
        <c:auto val="1"/>
        <c:lblAlgn val="ctr"/>
        <c:lblOffset val="100"/>
        <c:noMultiLvlLbl val="1"/>
      </c:catAx>
      <c:valAx>
        <c:axId val="153847310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333333"/>
                    </a:solidFill>
                    <a:latin typeface="+mn-lt"/>
                  </a:defRPr>
                </a:pPr>
                <a:r>
                  <a:rPr lang="en-US" sz="1000" b="0" i="0">
                    <a:solidFill>
                      <a:srgbClr val="333333"/>
                    </a:solidFill>
                    <a:latin typeface="+mn-lt"/>
                  </a:rPr>
                  <a:t>Percent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700810819"/>
        <c:crosses val="autoZero"/>
        <c:crossBetween val="between"/>
      </c:valAx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333333"/>
                </a:solidFill>
                <a:latin typeface="+mn-lt"/>
              </a:defRPr>
            </a:pPr>
            <a:r>
              <a:rPr lang="en-US" sz="1400" b="0" i="0">
                <a:solidFill>
                  <a:srgbClr val="333333"/>
                </a:solidFill>
                <a:latin typeface="+mn-lt"/>
              </a:rPr>
              <a:t>Percent of each color in ______</a:t>
            </a:r>
          </a:p>
        </c:rich>
      </c:tx>
      <c:layout>
        <c:manualLayout>
          <c:xMode val="edge"/>
          <c:yMode val="edge"/>
          <c:x val="0.20649993750781154"/>
          <c:y val="5.0749711649365627E-2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666699"/>
              </a:solidFill>
            </c:spPr>
            <c:extLst>
              <c:ext xmlns:c16="http://schemas.microsoft.com/office/drawing/2014/chart" uri="{C3380CC4-5D6E-409C-BE32-E72D297353CC}">
                <c16:uniqueId val="{00000001-7C66-4DB5-A2CF-4D32117846D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</c:spPr>
            <c:extLst>
              <c:ext xmlns:c16="http://schemas.microsoft.com/office/drawing/2014/chart" uri="{C3380CC4-5D6E-409C-BE32-E72D297353CC}">
                <c16:uniqueId val="{00000003-7C66-4DB5-A2CF-4D32117846D0}"/>
              </c:ext>
            </c:extLst>
          </c:dPt>
          <c:dPt>
            <c:idx val="2"/>
            <c:bubble3D val="0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5-7C66-4DB5-A2CF-4D32117846D0}"/>
              </c:ext>
            </c:extLst>
          </c:dPt>
          <c:dPt>
            <c:idx val="3"/>
            <c:bubble3D val="0"/>
            <c:spPr>
              <a:solidFill>
                <a:srgbClr val="FFCC00"/>
              </a:solidFill>
            </c:spPr>
            <c:extLst>
              <c:ext xmlns:c16="http://schemas.microsoft.com/office/drawing/2014/chart" uri="{C3380CC4-5D6E-409C-BE32-E72D297353CC}">
                <c16:uniqueId val="{00000007-7C66-4DB5-A2CF-4D32117846D0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9-7C66-4DB5-A2CF-4D32117846D0}"/>
              </c:ext>
            </c:extLst>
          </c:dPt>
          <c:dPt>
            <c:idx val="5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B-7C66-4DB5-A2CF-4D32117846D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'Chi Square'!$H$5:$H$10</c:f>
              <c:numCache>
                <c:formatCode>0.0</c:formatCode>
                <c:ptCount val="6"/>
                <c:pt idx="0">
                  <c:v>38.333333333333336</c:v>
                </c:pt>
                <c:pt idx="1">
                  <c:v>18.333333333333332</c:v>
                </c:pt>
                <c:pt idx="2">
                  <c:v>15</c:v>
                </c:pt>
                <c:pt idx="3">
                  <c:v>13.333333333333334</c:v>
                </c:pt>
                <c:pt idx="4">
                  <c:v>13.333333333333334</c:v>
                </c:pt>
                <c:pt idx="5">
                  <c:v>1.6666666666666667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C66-4DB5-A2CF-4D3211784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/>
        <a:lstStyle/>
        <a:p>
          <a:pPr lvl="0" rt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333333"/>
                </a:solidFill>
                <a:latin typeface="+mn-lt"/>
              </a:defRPr>
            </a:pPr>
            <a:r>
              <a:rPr lang="en-US" sz="1400" b="0" i="0">
                <a:solidFill>
                  <a:srgbClr val="333333"/>
                </a:solidFill>
                <a:latin typeface="+mn-lt"/>
              </a:rPr>
              <a:t>Frequency of each color in 1</a:t>
            </a:r>
            <a:r>
              <a:rPr lang="en-US" sz="1400" b="0" i="0" baseline="0">
                <a:solidFill>
                  <a:srgbClr val="333333"/>
                </a:solidFill>
                <a:latin typeface="+mn-lt"/>
              </a:rPr>
              <a:t> ounce package of Milk Chocolate M&amp;Ms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666699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'Chi Square'!$P$4:$U$4</c:f>
              <c:numCache>
                <c:formatCode>General</c:formatCode>
                <c:ptCount val="6"/>
                <c:pt idx="0">
                  <c:v>6</c:v>
                </c:pt>
                <c:pt idx="1">
                  <c:v>14</c:v>
                </c:pt>
                <c:pt idx="2">
                  <c:v>5</c:v>
                </c:pt>
                <c:pt idx="3">
                  <c:v>3</c:v>
                </c:pt>
                <c:pt idx="4">
                  <c:v>7</c:v>
                </c:pt>
                <c:pt idx="5">
                  <c:v>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DCDC-4910-A07D-4A987A5237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0810819"/>
        <c:axId val="1538473102"/>
      </c:barChart>
      <c:catAx>
        <c:axId val="70081081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333333"/>
                    </a:solidFill>
                    <a:latin typeface="+mn-lt"/>
                  </a:defRPr>
                </a:pPr>
                <a:r>
                  <a:rPr lang="en-US" sz="1000" b="0" i="0">
                    <a:solidFill>
                      <a:srgbClr val="333333"/>
                    </a:solidFill>
                    <a:latin typeface="+mn-lt"/>
                  </a:rPr>
                  <a:t>Color of M&amp;M's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538473102"/>
        <c:crosses val="autoZero"/>
        <c:auto val="1"/>
        <c:lblAlgn val="ctr"/>
        <c:lblOffset val="100"/>
        <c:noMultiLvlLbl val="1"/>
      </c:catAx>
      <c:valAx>
        <c:axId val="153847310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333333"/>
                    </a:solidFill>
                    <a:latin typeface="+mn-lt"/>
                  </a:defRPr>
                </a:pPr>
                <a:r>
                  <a:rPr lang="en-US" sz="1000" b="0" i="0">
                    <a:solidFill>
                      <a:srgbClr val="333333"/>
                    </a:solidFill>
                    <a:latin typeface="+mn-lt"/>
                  </a:rPr>
                  <a:t>Frequency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700810819"/>
        <c:crosses val="autoZero"/>
        <c:crossBetween val="between"/>
      </c:valAx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333333"/>
                </a:solidFill>
                <a:latin typeface="+mn-lt"/>
              </a:defRPr>
            </a:pPr>
            <a:r>
              <a:rPr lang="en-US" sz="1400" b="0" i="0">
                <a:solidFill>
                  <a:srgbClr val="333333"/>
                </a:solidFill>
                <a:latin typeface="+mn-lt"/>
              </a:rPr>
              <a:t>Effect of package size on the number of blue in peanut</a:t>
            </a:r>
            <a:r>
              <a:rPr lang="en-US" sz="1400" b="0" i="0" baseline="0">
                <a:solidFill>
                  <a:srgbClr val="333333"/>
                </a:solidFill>
                <a:latin typeface="+mn-lt"/>
              </a:rPr>
              <a:t> </a:t>
            </a:r>
            <a:r>
              <a:rPr lang="en-US" sz="1400" b="0" i="0">
                <a:solidFill>
                  <a:srgbClr val="333333"/>
                </a:solidFill>
                <a:latin typeface="+mn-lt"/>
              </a:rPr>
              <a:t>packages 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>
              <a:noFill/>
            </a:ln>
          </c:spPr>
          <c:marker>
            <c:symbol val="circle"/>
            <c:size val="7"/>
            <c:spPr>
              <a:solidFill>
                <a:srgbClr val="666699"/>
              </a:solidFill>
              <a:ln cmpd="sng">
                <a:solidFill>
                  <a:srgbClr val="666699"/>
                </a:solidFill>
              </a:ln>
            </c:spPr>
          </c:marker>
          <c:trendline>
            <c:spPr>
              <a:ln w="19050">
                <a:solidFill>
                  <a:srgbClr val="000000"/>
                </a:solidFill>
              </a:ln>
            </c:spPr>
            <c:trendlineType val="linear"/>
            <c:dispRSqr val="0"/>
            <c:dispEq val="0"/>
          </c:trendline>
          <c:xVal>
            <c:numRef>
              <c:f>'r'!$H$18:$H$26</c:f>
              <c:numCache>
                <c:formatCode>General</c:formatCode>
                <c:ptCount val="9"/>
                <c:pt idx="0">
                  <c:v>40</c:v>
                </c:pt>
                <c:pt idx="1">
                  <c:v>60</c:v>
                </c:pt>
                <c:pt idx="2">
                  <c:v>80</c:v>
                </c:pt>
                <c:pt idx="3">
                  <c:v>30</c:v>
                </c:pt>
                <c:pt idx="4">
                  <c:v>50</c:v>
                </c:pt>
                <c:pt idx="5">
                  <c:v>65</c:v>
                </c:pt>
                <c:pt idx="6">
                  <c:v>35</c:v>
                </c:pt>
                <c:pt idx="7">
                  <c:v>45</c:v>
                </c:pt>
                <c:pt idx="8">
                  <c:v>70</c:v>
                </c:pt>
              </c:numCache>
            </c:numRef>
          </c:xVal>
          <c:yVal>
            <c:numRef>
              <c:f>'r'!$I$18:$I$26</c:f>
              <c:numCache>
                <c:formatCode>General</c:formatCode>
                <c:ptCount val="9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8</c:v>
                </c:pt>
                <c:pt idx="4">
                  <c:v>16</c:v>
                </c:pt>
                <c:pt idx="5">
                  <c:v>20</c:v>
                </c:pt>
                <c:pt idx="6">
                  <c:v>5</c:v>
                </c:pt>
                <c:pt idx="7">
                  <c:v>10</c:v>
                </c:pt>
                <c:pt idx="8">
                  <c:v>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EE9-4915-BFBC-488D54B72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9480150"/>
        <c:axId val="1508711393"/>
      </c:scatterChart>
      <c:valAx>
        <c:axId val="1339480150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333333"/>
                    </a:solidFill>
                    <a:latin typeface="+mn-lt"/>
                  </a:defRPr>
                </a:pPr>
                <a:r>
                  <a:rPr lang="en-US" sz="1000" b="0" i="0">
                    <a:solidFill>
                      <a:srgbClr val="333333"/>
                    </a:solidFill>
                    <a:latin typeface="+mn-lt"/>
                  </a:rPr>
                  <a:t>number in package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508711393"/>
        <c:crosses val="autoZero"/>
        <c:crossBetween val="midCat"/>
      </c:valAx>
      <c:valAx>
        <c:axId val="150871139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333333"/>
                    </a:solidFill>
                    <a:latin typeface="+mn-lt"/>
                  </a:defRPr>
                </a:pPr>
                <a:r>
                  <a:rPr lang="en-US" sz="1000" b="0" i="0">
                    <a:solidFill>
                      <a:srgbClr val="333333"/>
                    </a:solidFill>
                    <a:latin typeface="+mn-lt"/>
                  </a:rPr>
                  <a:t>number of color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39480150"/>
        <c:crosses val="autoZero"/>
        <c:crossBetween val="midCat"/>
      </c:valAx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Effect of __(x)__ on __(y)__ in _(constant_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xVal>
            <c:numRef>
              <c:f>'r'!$A$4:$A$203</c:f>
              <c:numCache>
                <c:formatCode>General</c:formatCode>
                <c:ptCount val="200"/>
                <c:pt idx="0">
                  <c:v>24</c:v>
                </c:pt>
                <c:pt idx="1">
                  <c:v>38</c:v>
                </c:pt>
                <c:pt idx="2">
                  <c:v>45</c:v>
                </c:pt>
                <c:pt idx="3">
                  <c:v>69</c:v>
                </c:pt>
                <c:pt idx="4">
                  <c:v>103</c:v>
                </c:pt>
                <c:pt idx="5">
                  <c:v>154</c:v>
                </c:pt>
                <c:pt idx="6">
                  <c:v>201</c:v>
                </c:pt>
              </c:numCache>
            </c:numRef>
          </c:xVal>
          <c:yVal>
            <c:numRef>
              <c:f>'r'!$B$4:$B$203</c:f>
              <c:numCache>
                <c:formatCode>General</c:formatCode>
                <c:ptCount val="200"/>
                <c:pt idx="0">
                  <c:v>7</c:v>
                </c:pt>
                <c:pt idx="1">
                  <c:v>8</c:v>
                </c:pt>
                <c:pt idx="2">
                  <c:v>10</c:v>
                </c:pt>
                <c:pt idx="3">
                  <c:v>11</c:v>
                </c:pt>
                <c:pt idx="4">
                  <c:v>16</c:v>
                </c:pt>
                <c:pt idx="5">
                  <c:v>20</c:v>
                </c:pt>
                <c:pt idx="6">
                  <c:v>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832-44C2-8A48-E0F0AD63E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7908495"/>
        <c:axId val="1399930239"/>
      </c:scatterChart>
      <c:valAx>
        <c:axId val="10979084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9930239"/>
        <c:crosses val="autoZero"/>
        <c:crossBetween val="midCat"/>
      </c:valAx>
      <c:valAx>
        <c:axId val="13999302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790849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333333"/>
                </a:solidFill>
                <a:latin typeface="+mn-lt"/>
              </a:defRPr>
            </a:pPr>
            <a:r>
              <a:rPr lang="en-US" sz="1400" b="0" i="0">
                <a:solidFill>
                  <a:srgbClr val="333333"/>
                </a:solidFill>
                <a:latin typeface="+mn-lt"/>
              </a:rPr>
              <a:t>Average Number of _____ in _____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666699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't-test'!$G$13:$H$13</c:f>
              <c:numCache>
                <c:formatCode>General</c:formatCode>
                <c:ptCount val="2"/>
                <c:pt idx="0">
                  <c:v>7.2</c:v>
                </c:pt>
                <c:pt idx="1">
                  <c:v>7.6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C764-456C-B336-1E65F619A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2726264"/>
        <c:axId val="1425764469"/>
      </c:barChart>
      <c:catAx>
        <c:axId val="422726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333333"/>
                    </a:solidFill>
                    <a:latin typeface="+mn-lt"/>
                  </a:defRPr>
                </a:pPr>
                <a:r>
                  <a:rPr lang="en-US" sz="1000" b="0" i="0">
                    <a:solidFill>
                      <a:srgbClr val="333333"/>
                    </a:solidFill>
                    <a:latin typeface="+mn-lt"/>
                  </a:rPr>
                  <a:t>Types of M&amp;M's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425764469"/>
        <c:crosses val="autoZero"/>
        <c:auto val="1"/>
        <c:lblAlgn val="ctr"/>
        <c:lblOffset val="100"/>
        <c:noMultiLvlLbl val="1"/>
      </c:catAx>
      <c:valAx>
        <c:axId val="1425764469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333333"/>
                    </a:solidFill>
                    <a:latin typeface="+mn-lt"/>
                  </a:defRPr>
                </a:pPr>
                <a:r>
                  <a:rPr lang="en-US" sz="1000" b="0" i="0">
                    <a:solidFill>
                      <a:srgbClr val="333333"/>
                    </a:solidFill>
                    <a:latin typeface="+mn-lt"/>
                  </a:rPr>
                  <a:t>Average number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422726264"/>
        <c:crosses val="autoZero"/>
        <c:crossBetween val="between"/>
      </c:valAx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333333"/>
                </a:solidFill>
                <a:latin typeface="+mn-lt"/>
              </a:defRPr>
            </a:pPr>
            <a:r>
              <a:rPr lang="en-US" sz="1400" b="0" i="0">
                <a:solidFill>
                  <a:srgbClr val="333333"/>
                </a:solidFill>
                <a:latin typeface="+mn-lt"/>
              </a:rPr>
              <a:t>Average Number of M&amp;Ms in 1</a:t>
            </a:r>
            <a:r>
              <a:rPr lang="en-US" sz="1400" b="0" i="0" baseline="0">
                <a:solidFill>
                  <a:srgbClr val="333333"/>
                </a:solidFill>
                <a:latin typeface="+mn-lt"/>
              </a:rPr>
              <a:t> ounce packages</a:t>
            </a:r>
            <a:endParaRPr lang="en-US" sz="1400" b="0" i="0">
              <a:solidFill>
                <a:srgbClr val="333333"/>
              </a:solidFill>
              <a:latin typeface="+mn-lt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9819502057510949"/>
          <c:y val="0.23991822074872216"/>
          <c:w val="0.75553789214833955"/>
          <c:h val="0.52964111065064234"/>
        </c:manualLayout>
      </c:layout>
      <c:barChart>
        <c:barDir val="col"/>
        <c:grouping val="clustered"/>
        <c:varyColors val="1"/>
        <c:ser>
          <c:idx val="0"/>
          <c:order val="0"/>
          <c:spPr>
            <a:solidFill>
              <a:srgbClr val="666699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't-test'!$M$21:$O$21</c:f>
              <c:numCache>
                <c:formatCode>General</c:formatCode>
                <c:ptCount val="3"/>
                <c:pt idx="0" formatCode="0.0">
                  <c:v>26.833333333333332</c:v>
                </c:pt>
                <c:pt idx="1">
                  <c:v>9.5</c:v>
                </c:pt>
                <c:pt idx="2">
                  <c:v>23.2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9F1F-4401-9907-735D60916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2726264"/>
        <c:axId val="1425764469"/>
      </c:barChart>
      <c:catAx>
        <c:axId val="422726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333333"/>
                    </a:solidFill>
                    <a:latin typeface="+mn-lt"/>
                  </a:defRPr>
                </a:pPr>
                <a:r>
                  <a:rPr lang="en-US" sz="1000" b="0" i="0">
                    <a:solidFill>
                      <a:srgbClr val="333333"/>
                    </a:solidFill>
                    <a:latin typeface="+mn-lt"/>
                  </a:rPr>
                  <a:t>Types of M&amp;M's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425764469"/>
        <c:crosses val="autoZero"/>
        <c:auto val="1"/>
        <c:lblAlgn val="ctr"/>
        <c:lblOffset val="100"/>
        <c:noMultiLvlLbl val="1"/>
      </c:catAx>
      <c:valAx>
        <c:axId val="142576446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333333"/>
                    </a:solidFill>
                    <a:latin typeface="+mn-lt"/>
                  </a:defRPr>
                </a:pPr>
                <a:r>
                  <a:rPr lang="en-US" sz="1000" b="0" i="0">
                    <a:solidFill>
                      <a:srgbClr val="333333"/>
                    </a:solidFill>
                    <a:latin typeface="+mn-lt"/>
                  </a:rPr>
                  <a:t>Average number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422726264"/>
        <c:crosses val="autoZero"/>
        <c:crossBetween val="between"/>
      </c:valAx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31</xdr:col>
      <xdr:colOff>695325</xdr:colOff>
      <xdr:row>45</xdr:row>
      <xdr:rowOff>114300</xdr:rowOff>
    </xdr:from>
    <xdr:ext cx="3114675" cy="2971800"/>
    <xdr:graphicFrame macro="">
      <xdr:nvGraphicFramePr>
        <xdr:cNvPr id="327466648" name="Chart 1" descr="Chart 0">
          <a:extLst>
            <a:ext uri="{FF2B5EF4-FFF2-40B4-BE49-F238E27FC236}">
              <a16:creationId xmlns:a16="http://schemas.microsoft.com/office/drawing/2014/main" id="{00000000-0008-0000-0100-000098BE84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9</xdr:col>
      <xdr:colOff>161925</xdr:colOff>
      <xdr:row>21</xdr:row>
      <xdr:rowOff>19050</xdr:rowOff>
    </xdr:from>
    <xdr:ext cx="3905250" cy="2705100"/>
    <xdr:graphicFrame macro="">
      <xdr:nvGraphicFramePr>
        <xdr:cNvPr id="425925590" name="Chart 2" descr="Chart 1">
          <a:extLst>
            <a:ext uri="{FF2B5EF4-FFF2-40B4-BE49-F238E27FC236}">
              <a16:creationId xmlns:a16="http://schemas.microsoft.com/office/drawing/2014/main" id="{00000000-0008-0000-0100-0000D61B63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15</xdr:col>
      <xdr:colOff>180975</xdr:colOff>
      <xdr:row>20</xdr:row>
      <xdr:rowOff>104775</xdr:rowOff>
    </xdr:from>
    <xdr:ext cx="4000500" cy="2752725"/>
    <xdr:graphicFrame macro="">
      <xdr:nvGraphicFramePr>
        <xdr:cNvPr id="1259628026" name="Chart 3" descr="Chart 2">
          <a:extLst>
            <a:ext uri="{FF2B5EF4-FFF2-40B4-BE49-F238E27FC236}">
              <a16:creationId xmlns:a16="http://schemas.microsoft.com/office/drawing/2014/main" id="{00000000-0008-0000-0100-0000FA6514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20</xdr:col>
      <xdr:colOff>514350</xdr:colOff>
      <xdr:row>20</xdr:row>
      <xdr:rowOff>95250</xdr:rowOff>
    </xdr:from>
    <xdr:ext cx="4000500" cy="2752725"/>
    <xdr:graphicFrame macro="">
      <xdr:nvGraphicFramePr>
        <xdr:cNvPr id="1392753457" name="Chart 4" descr="Chart 3">
          <a:extLst>
            <a:ext uri="{FF2B5EF4-FFF2-40B4-BE49-F238E27FC236}">
              <a16:creationId xmlns:a16="http://schemas.microsoft.com/office/drawing/2014/main" id="{00000000-0008-0000-0100-000031BB03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20</xdr:col>
      <xdr:colOff>666750</xdr:colOff>
      <xdr:row>0</xdr:row>
      <xdr:rowOff>66675</xdr:rowOff>
    </xdr:from>
    <xdr:ext cx="4000500" cy="2752725"/>
    <xdr:graphicFrame macro="">
      <xdr:nvGraphicFramePr>
        <xdr:cNvPr id="6" name="Chart 3" descr="Chart 2">
          <a:extLst>
            <a:ext uri="{FF2B5EF4-FFF2-40B4-BE49-F238E27FC236}">
              <a16:creationId xmlns:a16="http://schemas.microsoft.com/office/drawing/2014/main" id="{EB46C067-7AFA-4865-BC48-73F295BC75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590550</xdr:colOff>
      <xdr:row>15</xdr:row>
      <xdr:rowOff>28575</xdr:rowOff>
    </xdr:from>
    <xdr:ext cx="3562350" cy="2752725"/>
    <xdr:graphicFrame macro="">
      <xdr:nvGraphicFramePr>
        <xdr:cNvPr id="3" name="Chart 5" descr="Chart 0">
          <a:extLst>
            <a:ext uri="{FF2B5EF4-FFF2-40B4-BE49-F238E27FC236}">
              <a16:creationId xmlns:a16="http://schemas.microsoft.com/office/drawing/2014/main" id="{767020D6-AB12-4617-BD57-150A84A1B9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>
    <xdr:from>
      <xdr:col>10</xdr:col>
      <xdr:colOff>161925</xdr:colOff>
      <xdr:row>33</xdr:row>
      <xdr:rowOff>142875</xdr:rowOff>
    </xdr:from>
    <xdr:to>
      <xdr:col>17</xdr:col>
      <xdr:colOff>466725</xdr:colOff>
      <xdr:row>50</xdr:row>
      <xdr:rowOff>133350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C33590A-6CF2-75E7-654A-B0177B8C69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390524</xdr:colOff>
      <xdr:row>36</xdr:row>
      <xdr:rowOff>19049</xdr:rowOff>
    </xdr:from>
    <xdr:ext cx="3019425" cy="2714625"/>
    <xdr:graphicFrame macro="">
      <xdr:nvGraphicFramePr>
        <xdr:cNvPr id="436282974" name="Chart 6" descr="Chart 0">
          <a:extLst>
            <a:ext uri="{FF2B5EF4-FFF2-40B4-BE49-F238E27FC236}">
              <a16:creationId xmlns:a16="http://schemas.microsoft.com/office/drawing/2014/main" id="{00000000-0008-0000-0300-00005E2601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17</xdr:col>
      <xdr:colOff>651363</xdr:colOff>
      <xdr:row>9</xdr:row>
      <xdr:rowOff>152399</xdr:rowOff>
    </xdr:from>
    <xdr:ext cx="3019425" cy="2714625"/>
    <xdr:graphicFrame macro="">
      <xdr:nvGraphicFramePr>
        <xdr:cNvPr id="3" name="Chart 6" descr="Chart 0">
          <a:extLst>
            <a:ext uri="{FF2B5EF4-FFF2-40B4-BE49-F238E27FC236}">
              <a16:creationId xmlns:a16="http://schemas.microsoft.com/office/drawing/2014/main" id="{E80B2B98-89D2-4589-8059-1226546F2E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314325</xdr:colOff>
      <xdr:row>0</xdr:row>
      <xdr:rowOff>1</xdr:rowOff>
    </xdr:from>
    <xdr:ext cx="3429000" cy="2362200"/>
    <xdr:graphicFrame macro="">
      <xdr:nvGraphicFramePr>
        <xdr:cNvPr id="238635049" name="Chart 7" descr="Chart 0">
          <a:extLst>
            <a:ext uri="{FF2B5EF4-FFF2-40B4-BE49-F238E27FC236}">
              <a16:creationId xmlns:a16="http://schemas.microsoft.com/office/drawing/2014/main" id="{00000000-0008-0000-0400-0000294839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8</xdr:col>
      <xdr:colOff>0</xdr:colOff>
      <xdr:row>18</xdr:row>
      <xdr:rowOff>0</xdr:rowOff>
    </xdr:from>
    <xdr:ext cx="3429000" cy="2362200"/>
    <xdr:graphicFrame macro="">
      <xdr:nvGraphicFramePr>
        <xdr:cNvPr id="3" name="Chart 7" descr="Chart 0">
          <a:extLst>
            <a:ext uri="{FF2B5EF4-FFF2-40B4-BE49-F238E27FC236}">
              <a16:creationId xmlns:a16="http://schemas.microsoft.com/office/drawing/2014/main" id="{E351D788-E5FA-4B92-80C1-496920659B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999"/>
  <sheetViews>
    <sheetView tabSelected="1" workbookViewId="0">
      <selection activeCell="C44" sqref="C44"/>
    </sheetView>
  </sheetViews>
  <sheetFormatPr defaultColWidth="14.375" defaultRowHeight="15" customHeight="1" x14ac:dyDescent="0.2"/>
  <cols>
    <col min="1" max="1" width="95.125" customWidth="1"/>
    <col min="2" max="2" width="12.125" customWidth="1"/>
    <col min="3" max="3" width="86.875" customWidth="1"/>
    <col min="4" max="4" width="12.75" customWidth="1"/>
    <col min="5" max="12" width="8" customWidth="1"/>
    <col min="13" max="15" width="8" hidden="1" customWidth="1"/>
    <col min="16" max="17" width="9" hidden="1" customWidth="1"/>
    <col min="18" max="20" width="8" hidden="1" customWidth="1"/>
    <col min="21" max="21" width="9" hidden="1" customWidth="1"/>
    <col min="22" max="25" width="8" hidden="1" customWidth="1"/>
    <col min="26" max="26" width="9" hidden="1" customWidth="1"/>
    <col min="27" max="30" width="8" hidden="1" customWidth="1"/>
    <col min="31" max="31" width="9" hidden="1" customWidth="1"/>
    <col min="32" max="34" width="8" hidden="1" customWidth="1"/>
    <col min="35" max="35" width="10" hidden="1" customWidth="1"/>
    <col min="36" max="36" width="9" hidden="1" customWidth="1"/>
    <col min="37" max="37" width="8" hidden="1" customWidth="1"/>
    <col min="38" max="44" width="8" customWidth="1"/>
  </cols>
  <sheetData>
    <row r="1" spans="1:44" ht="12.75" customHeight="1" x14ac:dyDescent="0.2">
      <c r="A1" s="3" t="s">
        <v>230</v>
      </c>
    </row>
    <row r="2" spans="1:44" ht="12.75" customHeight="1" x14ac:dyDescent="0.2"/>
    <row r="3" spans="1:44" ht="15" customHeight="1" x14ac:dyDescent="0.25">
      <c r="A3" s="101"/>
    </row>
    <row r="4" spans="1:44" ht="12.75" customHeight="1" x14ac:dyDescent="0.2">
      <c r="A4" s="1" t="s">
        <v>0</v>
      </c>
      <c r="C4" s="67" t="s">
        <v>224</v>
      </c>
    </row>
    <row r="5" spans="1:44" ht="12.75" customHeight="1" x14ac:dyDescent="0.2">
      <c r="B5" s="1"/>
      <c r="C5" s="1"/>
      <c r="D5" s="1"/>
      <c r="E5" s="1"/>
      <c r="F5" s="1"/>
      <c r="G5" s="1"/>
      <c r="H5" s="1"/>
      <c r="I5" s="1"/>
      <c r="J5" s="1"/>
      <c r="M5" s="3" t="s">
        <v>1</v>
      </c>
    </row>
    <row r="6" spans="1:44" ht="12.75" customHeight="1" x14ac:dyDescent="0.2">
      <c r="A6" s="1" t="s">
        <v>255</v>
      </c>
      <c r="B6" s="1"/>
      <c r="C6" s="1" t="s">
        <v>26</v>
      </c>
      <c r="D6" s="1"/>
      <c r="E6" s="1"/>
      <c r="F6" s="1"/>
      <c r="G6" s="1"/>
      <c r="H6" s="1"/>
      <c r="I6" s="1"/>
      <c r="J6" s="1"/>
      <c r="M6" s="2" t="s">
        <v>2</v>
      </c>
      <c r="N6" s="4" t="s">
        <v>3</v>
      </c>
      <c r="O6" s="5" t="e">
        <f>P22/N27</f>
        <v>#DIV/0!</v>
      </c>
      <c r="R6" s="2" t="s">
        <v>2</v>
      </c>
      <c r="S6" s="4" t="s">
        <v>3</v>
      </c>
      <c r="T6" s="5" t="e">
        <f>U22/S27</f>
        <v>#DIV/0!</v>
      </c>
      <c r="W6" s="2" t="s">
        <v>2</v>
      </c>
      <c r="X6" s="4" t="s">
        <v>3</v>
      </c>
      <c r="Y6" s="5" t="e">
        <f>Z22/X27</f>
        <v>#DIV/0!</v>
      </c>
      <c r="AB6" s="2" t="s">
        <v>2</v>
      </c>
      <c r="AC6" s="4" t="s">
        <v>3</v>
      </c>
      <c r="AD6" s="5" t="e">
        <f>AE22/AC27</f>
        <v>#DIV/0!</v>
      </c>
      <c r="AG6" s="2" t="s">
        <v>2</v>
      </c>
      <c r="AH6" s="4" t="s">
        <v>3</v>
      </c>
      <c r="AI6" s="5" t="e">
        <f>AJ22/AH27</f>
        <v>#DIV/0!</v>
      </c>
      <c r="AN6" s="6"/>
      <c r="AO6" s="1"/>
      <c r="AP6" s="1"/>
      <c r="AQ6" s="1"/>
      <c r="AR6" s="1"/>
    </row>
    <row r="7" spans="1:44" ht="12.75" customHeight="1" x14ac:dyDescent="0.2">
      <c r="A7" s="1" t="s">
        <v>256</v>
      </c>
      <c r="B7" s="1"/>
      <c r="C7" s="1" t="s">
        <v>28</v>
      </c>
      <c r="D7" s="1"/>
      <c r="E7" s="1"/>
      <c r="F7" s="1"/>
      <c r="G7" s="1"/>
      <c r="H7" s="1"/>
      <c r="I7" s="1"/>
      <c r="J7" s="1"/>
      <c r="M7" s="2" t="s">
        <v>4</v>
      </c>
      <c r="N7" s="4" t="s">
        <v>5</v>
      </c>
      <c r="O7" s="7">
        <v>1.96</v>
      </c>
      <c r="R7" s="2" t="s">
        <v>6</v>
      </c>
      <c r="S7" s="4" t="s">
        <v>5</v>
      </c>
      <c r="T7" s="7">
        <v>1.96</v>
      </c>
      <c r="W7" s="1" t="s">
        <v>7</v>
      </c>
      <c r="X7" s="4" t="s">
        <v>5</v>
      </c>
      <c r="Y7" s="7">
        <v>1.96</v>
      </c>
      <c r="AB7" s="1" t="s">
        <v>8</v>
      </c>
      <c r="AC7" s="4" t="s">
        <v>5</v>
      </c>
      <c r="AD7" s="7">
        <v>1.96</v>
      </c>
      <c r="AG7" s="1" t="s">
        <v>9</v>
      </c>
      <c r="AH7" s="4" t="s">
        <v>5</v>
      </c>
      <c r="AI7" s="7">
        <v>1.96</v>
      </c>
      <c r="AM7" s="4"/>
      <c r="AN7" s="8"/>
      <c r="AO7" s="8"/>
      <c r="AP7" s="1"/>
      <c r="AQ7" s="1"/>
      <c r="AR7" s="1"/>
    </row>
    <row r="8" spans="1:44" ht="12.75" customHeight="1" x14ac:dyDescent="0.2">
      <c r="A8" s="1" t="s">
        <v>251</v>
      </c>
      <c r="B8" s="8"/>
      <c r="C8" s="1" t="s">
        <v>257</v>
      </c>
      <c r="D8" s="8"/>
      <c r="E8" s="1"/>
      <c r="F8" s="1"/>
      <c r="G8" s="1"/>
      <c r="H8" s="1"/>
      <c r="I8" s="1"/>
      <c r="J8" s="1"/>
      <c r="M8" s="2" t="s">
        <v>10</v>
      </c>
      <c r="N8" s="8"/>
      <c r="O8" s="8"/>
      <c r="R8" s="2" t="s">
        <v>10</v>
      </c>
      <c r="S8" s="8"/>
      <c r="T8" s="8"/>
      <c r="W8" s="2" t="s">
        <v>10</v>
      </c>
      <c r="X8" s="8"/>
      <c r="Y8" s="8"/>
      <c r="AB8" s="2" t="s">
        <v>10</v>
      </c>
      <c r="AC8" s="8"/>
      <c r="AD8" s="8"/>
      <c r="AG8" s="2" t="s">
        <v>10</v>
      </c>
      <c r="AH8" s="8"/>
      <c r="AI8" s="8"/>
      <c r="AL8" s="1"/>
      <c r="AN8" s="8"/>
      <c r="AO8" s="8"/>
      <c r="AP8" s="1"/>
      <c r="AQ8" s="1"/>
      <c r="AR8" s="1"/>
    </row>
    <row r="9" spans="1:44" ht="12.75" customHeight="1" x14ac:dyDescent="0.2">
      <c r="A9" s="1" t="s">
        <v>252</v>
      </c>
      <c r="B9" s="8"/>
      <c r="C9" s="1"/>
      <c r="D9" s="10"/>
      <c r="E9" s="1"/>
      <c r="F9" s="1"/>
      <c r="G9" s="1"/>
      <c r="H9" s="1"/>
      <c r="I9" s="1"/>
      <c r="J9" s="1"/>
      <c r="N9" s="2" t="s">
        <v>12</v>
      </c>
      <c r="O9" s="2" t="s">
        <v>13</v>
      </c>
      <c r="S9" s="2" t="s">
        <v>12</v>
      </c>
      <c r="T9" s="2" t="s">
        <v>13</v>
      </c>
      <c r="X9" s="2" t="s">
        <v>12</v>
      </c>
      <c r="Y9" s="2" t="s">
        <v>13</v>
      </c>
      <c r="AC9" s="2" t="s">
        <v>12</v>
      </c>
      <c r="AD9" s="2" t="s">
        <v>13</v>
      </c>
      <c r="AH9" s="2" t="s">
        <v>12</v>
      </c>
      <c r="AI9" s="2" t="s">
        <v>13</v>
      </c>
      <c r="AN9" s="1"/>
      <c r="AO9" s="1"/>
      <c r="AP9" s="1"/>
      <c r="AQ9" s="1"/>
      <c r="AR9" s="1"/>
    </row>
    <row r="10" spans="1:44" ht="12.75" customHeight="1" x14ac:dyDescent="0.2">
      <c r="B10" s="8"/>
      <c r="C10" s="1" t="s">
        <v>258</v>
      </c>
      <c r="D10" s="10"/>
      <c r="E10" s="1"/>
      <c r="F10" s="1"/>
      <c r="G10" s="1"/>
      <c r="H10" s="1"/>
      <c r="I10" s="1"/>
      <c r="J10" s="1"/>
      <c r="M10" s="2" t="s">
        <v>15</v>
      </c>
      <c r="N10" s="11">
        <v>91</v>
      </c>
      <c r="O10" s="12">
        <f>B9</f>
        <v>0</v>
      </c>
      <c r="P10" s="13">
        <f>N10+O10</f>
        <v>91</v>
      </c>
      <c r="R10" s="1" t="s">
        <v>16</v>
      </c>
      <c r="S10" s="11">
        <v>140</v>
      </c>
      <c r="T10" s="12">
        <f>B10</f>
        <v>0</v>
      </c>
      <c r="U10" s="13">
        <f>S10+T10</f>
        <v>140</v>
      </c>
      <c r="W10" s="1" t="s">
        <v>17</v>
      </c>
      <c r="X10" s="11">
        <v>155</v>
      </c>
      <c r="Y10" s="12">
        <f>B20</f>
        <v>0</v>
      </c>
      <c r="Z10" s="13">
        <f>X10+Y10</f>
        <v>155</v>
      </c>
      <c r="AB10" s="1" t="s">
        <v>18</v>
      </c>
      <c r="AC10" s="11">
        <v>79</v>
      </c>
      <c r="AD10" s="12">
        <f>B22</f>
        <v>0</v>
      </c>
      <c r="AE10" s="13">
        <f>AC10+AD10</f>
        <v>79</v>
      </c>
      <c r="AG10" s="1" t="s">
        <v>19</v>
      </c>
      <c r="AH10" s="11">
        <v>48</v>
      </c>
      <c r="AI10" s="12">
        <f>B23</f>
        <v>0</v>
      </c>
      <c r="AJ10" s="13">
        <f>AH10+AI10</f>
        <v>48</v>
      </c>
      <c r="AL10" s="1"/>
      <c r="AN10" s="8"/>
      <c r="AO10" s="14"/>
    </row>
    <row r="11" spans="1:44" ht="12.75" customHeight="1" x14ac:dyDescent="0.2">
      <c r="A11" s="1" t="s">
        <v>11</v>
      </c>
      <c r="B11" s="8"/>
      <c r="C11" s="1" t="s">
        <v>35</v>
      </c>
      <c r="D11" s="10"/>
      <c r="E11" s="1"/>
      <c r="F11" s="1"/>
      <c r="G11" s="1"/>
      <c r="H11" s="1"/>
      <c r="I11" s="1"/>
      <c r="J11" s="1"/>
      <c r="N11" s="11"/>
      <c r="O11" s="12"/>
      <c r="P11" s="13"/>
      <c r="R11" s="1"/>
      <c r="S11" s="11"/>
      <c r="T11" s="12"/>
      <c r="U11" s="13"/>
      <c r="W11" s="1"/>
      <c r="X11" s="11"/>
      <c r="Y11" s="12"/>
      <c r="Z11" s="13"/>
      <c r="AB11" s="1"/>
      <c r="AC11" s="11"/>
      <c r="AD11" s="12"/>
      <c r="AE11" s="13"/>
      <c r="AG11" s="1"/>
      <c r="AH11" s="11"/>
      <c r="AI11" s="12"/>
      <c r="AJ11" s="13"/>
      <c r="AL11" s="1"/>
      <c r="AN11" s="8"/>
      <c r="AO11" s="14"/>
    </row>
    <row r="12" spans="1:44" ht="12.75" customHeight="1" x14ac:dyDescent="0.2">
      <c r="A12" s="1" t="s">
        <v>14</v>
      </c>
      <c r="B12" s="8"/>
      <c r="C12" s="1" t="s">
        <v>287</v>
      </c>
      <c r="D12" s="10"/>
      <c r="E12" s="1"/>
      <c r="F12" s="1"/>
      <c r="G12" s="1"/>
      <c r="H12" s="1"/>
      <c r="I12" s="1"/>
      <c r="J12" s="1"/>
      <c r="N12" s="11"/>
      <c r="O12" s="12"/>
      <c r="P12" s="13"/>
      <c r="R12" s="1"/>
      <c r="S12" s="11"/>
      <c r="T12" s="12"/>
      <c r="U12" s="13"/>
      <c r="W12" s="1"/>
      <c r="X12" s="11"/>
      <c r="Y12" s="12"/>
      <c r="Z12" s="13"/>
      <c r="AB12" s="1"/>
      <c r="AC12" s="11"/>
      <c r="AD12" s="12"/>
      <c r="AE12" s="13"/>
      <c r="AG12" s="1"/>
      <c r="AH12" s="11"/>
      <c r="AI12" s="12"/>
      <c r="AJ12" s="13"/>
      <c r="AL12" s="1"/>
      <c r="AN12" s="8"/>
      <c r="AO12" s="14"/>
    </row>
    <row r="13" spans="1:44" ht="12.75" customHeight="1" x14ac:dyDescent="0.2">
      <c r="A13" s="67" t="s">
        <v>222</v>
      </c>
      <c r="B13" s="8"/>
      <c r="C13" s="1" t="s">
        <v>286</v>
      </c>
      <c r="D13" s="10"/>
      <c r="E13" s="1"/>
      <c r="F13" s="1"/>
      <c r="G13" s="1"/>
      <c r="H13" s="1"/>
      <c r="I13" s="1"/>
      <c r="J13" s="1"/>
      <c r="N13" s="11"/>
      <c r="O13" s="12"/>
      <c r="P13" s="13"/>
      <c r="R13" s="1"/>
      <c r="S13" s="11"/>
      <c r="T13" s="12"/>
      <c r="U13" s="13"/>
      <c r="W13" s="1"/>
      <c r="X13" s="11"/>
      <c r="Y13" s="12"/>
      <c r="Z13" s="13"/>
      <c r="AB13" s="1"/>
      <c r="AC13" s="11"/>
      <c r="AD13" s="12"/>
      <c r="AE13" s="13"/>
      <c r="AG13" s="1"/>
      <c r="AH13" s="11"/>
      <c r="AI13" s="12"/>
      <c r="AJ13" s="13"/>
      <c r="AL13" s="1"/>
      <c r="AN13" s="8"/>
      <c r="AO13" s="14"/>
    </row>
    <row r="14" spans="1:44" ht="12.75" customHeight="1" x14ac:dyDescent="0.2">
      <c r="A14" s="1" t="s">
        <v>20</v>
      </c>
      <c r="B14" s="8"/>
      <c r="C14" s="1"/>
      <c r="D14" s="10"/>
      <c r="E14" s="1"/>
      <c r="F14" s="1"/>
      <c r="G14" s="1"/>
      <c r="H14" s="1"/>
      <c r="I14" s="1"/>
      <c r="J14" s="1"/>
      <c r="N14" s="11"/>
      <c r="O14" s="12"/>
      <c r="P14" s="13"/>
      <c r="R14" s="1"/>
      <c r="S14" s="11"/>
      <c r="T14" s="12"/>
      <c r="U14" s="13"/>
      <c r="W14" s="1"/>
      <c r="X14" s="11"/>
      <c r="Y14" s="12"/>
      <c r="Z14" s="13"/>
      <c r="AB14" s="1"/>
      <c r="AC14" s="11"/>
      <c r="AD14" s="12"/>
      <c r="AE14" s="13"/>
      <c r="AG14" s="1"/>
      <c r="AH14" s="11"/>
      <c r="AI14" s="12"/>
      <c r="AJ14" s="13"/>
      <c r="AL14" s="1"/>
      <c r="AN14" s="8"/>
      <c r="AO14" s="14"/>
    </row>
    <row r="15" spans="1:44" ht="12.75" customHeight="1" x14ac:dyDescent="0.2">
      <c r="A15" s="1" t="s">
        <v>21</v>
      </c>
      <c r="B15" s="8"/>
      <c r="C15" s="1" t="s">
        <v>259</v>
      </c>
      <c r="D15" s="10"/>
      <c r="E15" s="1"/>
      <c r="F15" s="1"/>
      <c r="G15" s="1"/>
      <c r="H15" s="1"/>
      <c r="I15" s="1"/>
      <c r="J15" s="1"/>
      <c r="N15" s="11"/>
      <c r="O15" s="12"/>
      <c r="P15" s="13"/>
      <c r="R15" s="1"/>
      <c r="S15" s="11"/>
      <c r="T15" s="12"/>
      <c r="U15" s="13"/>
      <c r="W15" s="1"/>
      <c r="X15" s="11"/>
      <c r="Y15" s="12"/>
      <c r="Z15" s="13"/>
      <c r="AB15" s="1"/>
      <c r="AC15" s="11"/>
      <c r="AD15" s="12"/>
      <c r="AE15" s="13"/>
      <c r="AG15" s="1"/>
      <c r="AH15" s="11"/>
      <c r="AI15" s="12"/>
      <c r="AJ15" s="13"/>
      <c r="AL15" s="1"/>
      <c r="AN15" s="8"/>
      <c r="AO15" s="14"/>
    </row>
    <row r="16" spans="1:44" ht="12.75" customHeight="1" x14ac:dyDescent="0.2">
      <c r="A16" s="1" t="s">
        <v>22</v>
      </c>
      <c r="B16" s="8"/>
      <c r="C16" s="1" t="s">
        <v>260</v>
      </c>
      <c r="D16" s="10"/>
      <c r="E16" s="1"/>
      <c r="F16" s="1"/>
      <c r="G16" s="1"/>
      <c r="H16" s="1"/>
      <c r="I16" s="1"/>
      <c r="J16" s="1"/>
      <c r="N16" s="11"/>
      <c r="O16" s="12"/>
      <c r="P16" s="13"/>
      <c r="R16" s="1"/>
      <c r="S16" s="11"/>
      <c r="T16" s="12"/>
      <c r="U16" s="13"/>
      <c r="W16" s="1"/>
      <c r="X16" s="11"/>
      <c r="Y16" s="12"/>
      <c r="Z16" s="13"/>
      <c r="AB16" s="1"/>
      <c r="AC16" s="11"/>
      <c r="AD16" s="12"/>
      <c r="AE16" s="13"/>
      <c r="AG16" s="1"/>
      <c r="AH16" s="11"/>
      <c r="AI16" s="12"/>
      <c r="AJ16" s="13"/>
      <c r="AL16" s="1"/>
      <c r="AN16" s="8"/>
      <c r="AO16" s="14"/>
    </row>
    <row r="17" spans="1:44" ht="12.75" customHeight="1" x14ac:dyDescent="0.2">
      <c r="A17" s="1" t="s">
        <v>23</v>
      </c>
      <c r="B17" s="8"/>
      <c r="C17" s="1" t="s">
        <v>42</v>
      </c>
      <c r="D17" s="10"/>
      <c r="E17" s="1"/>
      <c r="F17" s="1"/>
      <c r="G17" s="1"/>
      <c r="H17" s="1"/>
      <c r="I17" s="1"/>
      <c r="J17" s="1"/>
      <c r="N17" s="11"/>
      <c r="O17" s="12"/>
      <c r="P17" s="13"/>
      <c r="R17" s="1"/>
      <c r="S17" s="11"/>
      <c r="T17" s="12"/>
      <c r="U17" s="13"/>
      <c r="W17" s="1"/>
      <c r="X17" s="11"/>
      <c r="Y17" s="12"/>
      <c r="Z17" s="13"/>
      <c r="AB17" s="1"/>
      <c r="AC17" s="11"/>
      <c r="AD17" s="12"/>
      <c r="AE17" s="13"/>
      <c r="AG17" s="1"/>
      <c r="AH17" s="11"/>
      <c r="AI17" s="12"/>
      <c r="AJ17" s="13"/>
      <c r="AL17" s="1"/>
      <c r="AN17" s="8"/>
      <c r="AO17" s="14"/>
    </row>
    <row r="18" spans="1:44" ht="12.75" customHeight="1" x14ac:dyDescent="0.2">
      <c r="A18" s="1" t="s">
        <v>24</v>
      </c>
      <c r="B18" s="8"/>
      <c r="C18" s="1" t="s">
        <v>43</v>
      </c>
      <c r="D18" s="10"/>
      <c r="E18" s="1"/>
      <c r="F18" s="1"/>
      <c r="G18" s="1"/>
      <c r="H18" s="1"/>
      <c r="I18" s="1"/>
      <c r="J18" s="1"/>
      <c r="N18" s="11"/>
      <c r="O18" s="12"/>
      <c r="P18" s="13"/>
      <c r="R18" s="1"/>
      <c r="S18" s="11"/>
      <c r="T18" s="12"/>
      <c r="U18" s="13"/>
      <c r="W18" s="1"/>
      <c r="X18" s="11"/>
      <c r="Y18" s="12"/>
      <c r="Z18" s="13"/>
      <c r="AB18" s="1"/>
      <c r="AC18" s="11"/>
      <c r="AD18" s="12"/>
      <c r="AE18" s="13"/>
      <c r="AG18" s="1"/>
      <c r="AH18" s="11"/>
      <c r="AI18" s="12"/>
      <c r="AJ18" s="13"/>
      <c r="AL18" s="1"/>
      <c r="AN18" s="8"/>
      <c r="AO18" s="14"/>
    </row>
    <row r="19" spans="1:44" ht="12.75" customHeight="1" x14ac:dyDescent="0.2">
      <c r="A19" s="67" t="s">
        <v>223</v>
      </c>
      <c r="B19" s="8"/>
      <c r="C19" s="1"/>
      <c r="D19" s="10"/>
      <c r="E19" s="1"/>
      <c r="F19" s="1"/>
      <c r="G19" s="1"/>
      <c r="H19" s="1"/>
      <c r="I19" s="1"/>
      <c r="J19" s="1"/>
      <c r="N19" s="11"/>
      <c r="O19" s="12"/>
      <c r="P19" s="13"/>
      <c r="R19" s="1"/>
      <c r="S19" s="11"/>
      <c r="T19" s="12"/>
      <c r="U19" s="13"/>
      <c r="W19" s="1"/>
      <c r="X19" s="11"/>
      <c r="Y19" s="12"/>
      <c r="Z19" s="13"/>
      <c r="AB19" s="1"/>
      <c r="AC19" s="11"/>
      <c r="AD19" s="12"/>
      <c r="AE19" s="13"/>
      <c r="AG19" s="1"/>
      <c r="AH19" s="11"/>
      <c r="AI19" s="12"/>
      <c r="AJ19" s="13"/>
      <c r="AL19" s="1"/>
      <c r="AN19" s="8"/>
      <c r="AO19" s="14"/>
    </row>
    <row r="20" spans="1:44" ht="12.75" customHeight="1" x14ac:dyDescent="0.2">
      <c r="A20" s="1"/>
      <c r="B20" s="8"/>
      <c r="C20" s="1" t="s">
        <v>44</v>
      </c>
      <c r="D20" s="10"/>
      <c r="E20" s="1"/>
      <c r="F20" s="1"/>
      <c r="G20" s="1"/>
      <c r="H20" s="1"/>
      <c r="I20" s="1"/>
      <c r="J20" s="1"/>
      <c r="M20" s="2" t="s">
        <v>25</v>
      </c>
      <c r="N20" s="11">
        <v>1876</v>
      </c>
      <c r="O20" s="12">
        <f>B8</f>
        <v>0</v>
      </c>
      <c r="P20" s="13">
        <f>N20+O20</f>
        <v>1876</v>
      </c>
      <c r="R20" s="2" t="s">
        <v>25</v>
      </c>
      <c r="S20" s="11">
        <v>1876</v>
      </c>
      <c r="T20" s="11">
        <f>O20</f>
        <v>0</v>
      </c>
      <c r="U20" s="13">
        <f>S20+T20</f>
        <v>1876</v>
      </c>
      <c r="W20" s="2" t="s">
        <v>25</v>
      </c>
      <c r="X20" s="11">
        <v>1876</v>
      </c>
      <c r="Y20" s="11">
        <f>O20</f>
        <v>0</v>
      </c>
      <c r="Z20" s="13">
        <f>X20+Y20</f>
        <v>1876</v>
      </c>
      <c r="AB20" s="2" t="s">
        <v>25</v>
      </c>
      <c r="AC20" s="11">
        <v>1876</v>
      </c>
      <c r="AD20" s="11">
        <f>O20</f>
        <v>0</v>
      </c>
      <c r="AE20" s="13">
        <f>AC20+AD20</f>
        <v>1876</v>
      </c>
      <c r="AG20" s="2" t="s">
        <v>25</v>
      </c>
      <c r="AH20" s="11">
        <v>1876</v>
      </c>
      <c r="AI20" s="11">
        <f>O20</f>
        <v>0</v>
      </c>
      <c r="AJ20" s="13">
        <f>AH20+AI20</f>
        <v>1876</v>
      </c>
      <c r="AL20" s="1"/>
      <c r="AN20" s="8"/>
      <c r="AO20" s="14"/>
    </row>
    <row r="21" spans="1:44" ht="12.75" customHeight="1" x14ac:dyDescent="0.2">
      <c r="A21" s="1" t="s">
        <v>253</v>
      </c>
      <c r="B21" s="8"/>
      <c r="C21" s="1" t="s">
        <v>45</v>
      </c>
      <c r="D21" s="10"/>
      <c r="E21" s="1"/>
      <c r="F21" s="1"/>
      <c r="G21" s="1"/>
      <c r="H21" s="1"/>
      <c r="I21" s="1"/>
      <c r="J21" s="1"/>
      <c r="N21" s="11"/>
      <c r="O21" s="12"/>
      <c r="P21" s="13"/>
      <c r="S21" s="11"/>
      <c r="T21" s="11"/>
      <c r="U21" s="13"/>
      <c r="X21" s="11"/>
      <c r="Y21" s="11"/>
      <c r="Z21" s="13"/>
      <c r="AC21" s="11"/>
      <c r="AD21" s="11"/>
      <c r="AE21" s="13"/>
      <c r="AH21" s="11"/>
      <c r="AI21" s="11"/>
      <c r="AJ21" s="13"/>
      <c r="AL21" s="1"/>
      <c r="AN21" s="8"/>
      <c r="AO21" s="14"/>
    </row>
    <row r="22" spans="1:44" ht="12.75" customHeight="1" x14ac:dyDescent="0.2">
      <c r="A22" s="1" t="s">
        <v>254</v>
      </c>
      <c r="B22" s="8"/>
      <c r="C22" s="1"/>
      <c r="D22" s="10"/>
      <c r="E22" s="1"/>
      <c r="F22" s="1"/>
      <c r="G22" s="1"/>
      <c r="H22" s="1"/>
      <c r="I22" s="1"/>
      <c r="J22" s="1"/>
      <c r="M22" s="2" t="s">
        <v>27</v>
      </c>
      <c r="N22" s="13">
        <f t="shared" ref="N22:O22" si="0">N10/N20</f>
        <v>4.8507462686567165E-2</v>
      </c>
      <c r="O22" s="13" t="e">
        <f t="shared" si="0"/>
        <v>#DIV/0!</v>
      </c>
      <c r="P22" s="13" t="e">
        <f>ABS(N22-O22)</f>
        <v>#DIV/0!</v>
      </c>
      <c r="R22" s="2" t="s">
        <v>27</v>
      </c>
      <c r="S22" s="13">
        <f t="shared" ref="S22:T22" si="1">S10/S20</f>
        <v>7.4626865671641784E-2</v>
      </c>
      <c r="T22" s="13" t="e">
        <f t="shared" si="1"/>
        <v>#DIV/0!</v>
      </c>
      <c r="U22" s="13" t="e">
        <f>ABS(S22-T22)</f>
        <v>#DIV/0!</v>
      </c>
      <c r="W22" s="2" t="s">
        <v>27</v>
      </c>
      <c r="X22" s="13">
        <f t="shared" ref="X22:Y22" si="2">X10/X20</f>
        <v>8.2622601279317698E-2</v>
      </c>
      <c r="Y22" s="13" t="e">
        <f t="shared" si="2"/>
        <v>#DIV/0!</v>
      </c>
      <c r="Z22" s="13" t="e">
        <f>ABS(X22-Y22)</f>
        <v>#DIV/0!</v>
      </c>
      <c r="AB22" s="2" t="s">
        <v>27</v>
      </c>
      <c r="AC22" s="13">
        <f t="shared" ref="AC22:AD22" si="3">AC10/AC20</f>
        <v>4.2110874200426439E-2</v>
      </c>
      <c r="AD22" s="13" t="e">
        <f t="shared" si="3"/>
        <v>#DIV/0!</v>
      </c>
      <c r="AE22" s="13" t="e">
        <f>ABS(AC22-AD22)</f>
        <v>#DIV/0!</v>
      </c>
      <c r="AG22" s="2" t="s">
        <v>27</v>
      </c>
      <c r="AH22" s="13">
        <f t="shared" ref="AH22:AI22" si="4">AH10/AH20</f>
        <v>2.5586353944562899E-2</v>
      </c>
      <c r="AI22" s="13" t="e">
        <f t="shared" si="4"/>
        <v>#DIV/0!</v>
      </c>
      <c r="AJ22" s="13" t="e">
        <f>ABS(AH22-AI22)</f>
        <v>#DIV/0!</v>
      </c>
      <c r="AL22" s="1"/>
      <c r="AN22" s="8"/>
      <c r="AO22" s="14"/>
    </row>
    <row r="23" spans="1:44" ht="12.75" customHeight="1" x14ac:dyDescent="0.2">
      <c r="B23" s="8"/>
      <c r="C23" s="104" t="s">
        <v>291</v>
      </c>
      <c r="D23" s="10"/>
      <c r="E23" s="1"/>
      <c r="F23" s="1"/>
      <c r="G23" s="1"/>
      <c r="H23" s="1"/>
      <c r="I23" s="1"/>
      <c r="J23" s="1"/>
      <c r="M23" s="2" t="s">
        <v>29</v>
      </c>
      <c r="N23" s="13">
        <f t="shared" ref="N23:O23" si="5">1/N20</f>
        <v>5.3304904051172707E-4</v>
      </c>
      <c r="O23" s="13" t="e">
        <f t="shared" si="5"/>
        <v>#DIV/0!</v>
      </c>
      <c r="P23" s="13" t="e">
        <f>N23+O23</f>
        <v>#DIV/0!</v>
      </c>
      <c r="R23" s="2" t="s">
        <v>29</v>
      </c>
      <c r="S23" s="13">
        <f t="shared" ref="S23:T23" si="6">1/S20</f>
        <v>5.3304904051172707E-4</v>
      </c>
      <c r="T23" s="13" t="e">
        <f t="shared" si="6"/>
        <v>#DIV/0!</v>
      </c>
      <c r="U23" s="13" t="e">
        <f>S23+T23</f>
        <v>#DIV/0!</v>
      </c>
      <c r="W23" s="2" t="s">
        <v>29</v>
      </c>
      <c r="X23" s="13">
        <f t="shared" ref="X23:Y23" si="7">1/X20</f>
        <v>5.3304904051172707E-4</v>
      </c>
      <c r="Y23" s="13" t="e">
        <f t="shared" si="7"/>
        <v>#DIV/0!</v>
      </c>
      <c r="Z23" s="13" t="e">
        <f>X23+Y23</f>
        <v>#DIV/0!</v>
      </c>
      <c r="AB23" s="2" t="s">
        <v>29</v>
      </c>
      <c r="AC23" s="13">
        <f t="shared" ref="AC23:AD23" si="8">1/AC20</f>
        <v>5.3304904051172707E-4</v>
      </c>
      <c r="AD23" s="13" t="e">
        <f t="shared" si="8"/>
        <v>#DIV/0!</v>
      </c>
      <c r="AE23" s="13" t="e">
        <f>AC23+AD23</f>
        <v>#DIV/0!</v>
      </c>
      <c r="AG23" s="2" t="s">
        <v>29</v>
      </c>
      <c r="AH23" s="13">
        <f t="shared" ref="AH23:AI23" si="9">1/AH20</f>
        <v>5.3304904051172707E-4</v>
      </c>
      <c r="AI23" s="13" t="e">
        <f t="shared" si="9"/>
        <v>#DIV/0!</v>
      </c>
      <c r="AJ23" s="13" t="e">
        <f>AH23+AI23</f>
        <v>#DIV/0!</v>
      </c>
      <c r="AL23" s="1"/>
      <c r="AN23" s="8"/>
      <c r="AO23" s="14"/>
    </row>
    <row r="24" spans="1:44" ht="12.75" customHeight="1" x14ac:dyDescent="0.2">
      <c r="A24" s="1" t="s">
        <v>295</v>
      </c>
      <c r="B24" s="1"/>
      <c r="C24" s="66" t="s">
        <v>288</v>
      </c>
      <c r="D24" s="1"/>
      <c r="E24" s="1"/>
      <c r="F24" s="1"/>
      <c r="G24" s="1"/>
      <c r="H24" s="1"/>
      <c r="I24" s="1"/>
      <c r="J24" s="1"/>
      <c r="M24" s="2" t="s">
        <v>30</v>
      </c>
      <c r="N24" s="15">
        <f t="shared" ref="N24:O24" si="10">N22*100</f>
        <v>4.8507462686567164</v>
      </c>
      <c r="O24" s="15" t="e">
        <f t="shared" si="10"/>
        <v>#DIV/0!</v>
      </c>
      <c r="P24" s="13"/>
      <c r="R24" s="2" t="s">
        <v>30</v>
      </c>
      <c r="S24" s="15">
        <f t="shared" ref="S24:T24" si="11">S22*100</f>
        <v>7.4626865671641784</v>
      </c>
      <c r="T24" s="15" t="e">
        <f t="shared" si="11"/>
        <v>#DIV/0!</v>
      </c>
      <c r="U24" s="13"/>
      <c r="W24" s="2" t="s">
        <v>30</v>
      </c>
      <c r="X24" s="15">
        <f t="shared" ref="X24:Y24" si="12">X22*100</f>
        <v>8.2622601279317696</v>
      </c>
      <c r="Y24" s="15" t="e">
        <f t="shared" si="12"/>
        <v>#DIV/0!</v>
      </c>
      <c r="Z24" s="13"/>
      <c r="AB24" s="2" t="s">
        <v>30</v>
      </c>
      <c r="AC24" s="15">
        <f t="shared" ref="AC24:AD24" si="13">AC22*100</f>
        <v>4.2110874200426442</v>
      </c>
      <c r="AD24" s="15" t="e">
        <f t="shared" si="13"/>
        <v>#DIV/0!</v>
      </c>
      <c r="AE24" s="13"/>
      <c r="AG24" s="2" t="s">
        <v>30</v>
      </c>
      <c r="AH24" s="15">
        <f t="shared" ref="AH24:AI24" si="14">AH22*100</f>
        <v>2.5586353944562901</v>
      </c>
      <c r="AI24" s="15" t="e">
        <f t="shared" si="14"/>
        <v>#DIV/0!</v>
      </c>
      <c r="AJ24" s="13"/>
      <c r="AL24" s="1"/>
      <c r="AN24" s="8"/>
      <c r="AO24" s="14"/>
    </row>
    <row r="25" spans="1:44" ht="12.75" hidden="1" customHeight="1" x14ac:dyDescent="0.2">
      <c r="A25" s="1" t="s">
        <v>247</v>
      </c>
      <c r="B25" s="1"/>
      <c r="C25" s="1"/>
      <c r="D25" s="1"/>
      <c r="E25" s="1"/>
      <c r="F25" s="1"/>
      <c r="G25" s="1"/>
      <c r="H25" s="1"/>
      <c r="I25" s="1"/>
      <c r="J25" s="1"/>
      <c r="M25" s="2" t="s">
        <v>31</v>
      </c>
      <c r="N25" s="13">
        <f>P10/P20</f>
        <v>4.8507462686567165E-2</v>
      </c>
      <c r="O25" s="13"/>
      <c r="P25" s="13"/>
      <c r="R25" s="2" t="s">
        <v>31</v>
      </c>
      <c r="S25" s="13">
        <f>U10/U20</f>
        <v>7.4626865671641784E-2</v>
      </c>
      <c r="T25" s="13"/>
      <c r="U25" s="13"/>
      <c r="W25" s="2" t="s">
        <v>31</v>
      </c>
      <c r="X25" s="13">
        <f>Z10/Z20</f>
        <v>8.2622601279317698E-2</v>
      </c>
      <c r="Y25" s="13"/>
      <c r="Z25" s="13"/>
      <c r="AB25" s="2" t="s">
        <v>31</v>
      </c>
      <c r="AC25" s="13">
        <f>AE10/AE20</f>
        <v>4.2110874200426439E-2</v>
      </c>
      <c r="AD25" s="13"/>
      <c r="AE25" s="13"/>
      <c r="AG25" s="2" t="s">
        <v>31</v>
      </c>
      <c r="AH25" s="13">
        <f>AJ10/AJ20</f>
        <v>2.5586353944562899E-2</v>
      </c>
      <c r="AI25" s="13"/>
      <c r="AJ25" s="13"/>
      <c r="AL25" s="1"/>
      <c r="AN25" s="8"/>
      <c r="AO25" s="14"/>
    </row>
    <row r="26" spans="1:44" ht="12.75" hidden="1" customHeight="1" x14ac:dyDescent="0.2">
      <c r="B26" s="1"/>
      <c r="C26" s="1"/>
      <c r="D26" s="1"/>
      <c r="E26" s="1"/>
      <c r="F26" s="1"/>
      <c r="G26" s="1"/>
      <c r="H26" s="1"/>
      <c r="I26" s="1"/>
      <c r="J26" s="1"/>
      <c r="M26" s="2" t="s">
        <v>32</v>
      </c>
      <c r="N26" s="13">
        <f>1-N25</f>
        <v>0.95149253731343286</v>
      </c>
      <c r="O26" s="13"/>
      <c r="P26" s="13"/>
      <c r="R26" s="2" t="s">
        <v>32</v>
      </c>
      <c r="S26" s="13">
        <f>1-S25</f>
        <v>0.92537313432835822</v>
      </c>
      <c r="T26" s="13"/>
      <c r="U26" s="13"/>
      <c r="W26" s="2" t="s">
        <v>32</v>
      </c>
      <c r="X26" s="13">
        <f>1-X25</f>
        <v>0.91737739872068236</v>
      </c>
      <c r="Y26" s="13"/>
      <c r="Z26" s="13"/>
      <c r="AB26" s="2" t="s">
        <v>32</v>
      </c>
      <c r="AC26" s="13">
        <f>1-AC25</f>
        <v>0.95788912579957353</v>
      </c>
      <c r="AD26" s="13"/>
      <c r="AE26" s="13"/>
      <c r="AG26" s="2" t="s">
        <v>32</v>
      </c>
      <c r="AH26" s="13">
        <f>1-AH25</f>
        <v>0.97441364605543712</v>
      </c>
      <c r="AI26" s="13"/>
      <c r="AJ26" s="13"/>
      <c r="AL26" s="1"/>
      <c r="AN26" s="8"/>
      <c r="AO26" s="14"/>
    </row>
    <row r="27" spans="1:44" ht="12.75" hidden="1" customHeight="1" x14ac:dyDescent="0.2">
      <c r="B27" s="1"/>
      <c r="C27" s="1"/>
      <c r="D27" s="1"/>
      <c r="E27" s="1"/>
      <c r="F27" s="1"/>
      <c r="G27" s="1"/>
      <c r="H27" s="1"/>
      <c r="I27" s="1"/>
      <c r="J27" s="1"/>
      <c r="M27" s="2" t="s">
        <v>33</v>
      </c>
      <c r="N27" s="13" t="e">
        <f>SQRT(P23*N25*N26)</f>
        <v>#DIV/0!</v>
      </c>
      <c r="O27" s="13"/>
      <c r="P27" s="13"/>
      <c r="R27" s="2" t="s">
        <v>33</v>
      </c>
      <c r="S27" s="13" t="e">
        <f>SQRT(U23*S25*S26)</f>
        <v>#DIV/0!</v>
      </c>
      <c r="T27" s="13"/>
      <c r="U27" s="13"/>
      <c r="W27" s="2" t="s">
        <v>33</v>
      </c>
      <c r="X27" s="13" t="e">
        <f>SQRT(Z23*X25*X26)</f>
        <v>#DIV/0!</v>
      </c>
      <c r="Y27" s="13"/>
      <c r="Z27" s="13"/>
      <c r="AB27" s="2" t="s">
        <v>33</v>
      </c>
      <c r="AC27" s="13" t="e">
        <f>SQRT(AE23*AC25*AC26)</f>
        <v>#DIV/0!</v>
      </c>
      <c r="AD27" s="13"/>
      <c r="AE27" s="13"/>
      <c r="AG27" s="2" t="s">
        <v>33</v>
      </c>
      <c r="AH27" s="13" t="e">
        <f>SQRT(AJ23*AH25*AH26)</f>
        <v>#DIV/0!</v>
      </c>
      <c r="AI27" s="13"/>
      <c r="AJ27" s="13"/>
      <c r="AN27" s="1"/>
      <c r="AO27" s="1"/>
      <c r="AP27" s="1"/>
      <c r="AQ27" s="1"/>
      <c r="AR27" s="1"/>
    </row>
    <row r="28" spans="1:44" ht="12.75" hidden="1" customHeight="1" x14ac:dyDescent="0.2">
      <c r="B28" s="1"/>
      <c r="C28" s="1"/>
      <c r="D28" s="1"/>
      <c r="E28" s="1"/>
      <c r="F28" s="1"/>
      <c r="G28" s="1"/>
      <c r="H28" s="1"/>
      <c r="I28" s="1"/>
      <c r="J28" s="1"/>
      <c r="AN28" s="1"/>
      <c r="AO28" s="1"/>
      <c r="AP28" s="1"/>
      <c r="AQ28" s="1"/>
      <c r="AR28" s="1"/>
    </row>
    <row r="29" spans="1:44" ht="12.75" hidden="1" customHeight="1" x14ac:dyDescent="0.2">
      <c r="B29" s="1"/>
      <c r="C29" s="1"/>
      <c r="D29" s="1"/>
      <c r="E29" s="1"/>
      <c r="F29" s="1"/>
      <c r="G29" s="1"/>
      <c r="H29" s="1"/>
      <c r="I29" s="1"/>
      <c r="J29" s="1"/>
      <c r="AN29" s="1"/>
      <c r="AO29" s="1"/>
      <c r="AP29" s="1"/>
      <c r="AQ29" s="1"/>
      <c r="AR29" s="1"/>
    </row>
    <row r="30" spans="1:44" ht="12.75" hidden="1" customHeight="1" x14ac:dyDescent="0.2">
      <c r="B30" s="1"/>
      <c r="C30" s="1" t="s">
        <v>46</v>
      </c>
      <c r="D30" s="1"/>
      <c r="E30" s="1"/>
      <c r="F30" s="1"/>
      <c r="G30" s="1"/>
      <c r="H30" s="1"/>
      <c r="I30" s="1"/>
      <c r="J30" s="1"/>
      <c r="M30" s="2" t="s">
        <v>34</v>
      </c>
      <c r="R30" s="2" t="s">
        <v>34</v>
      </c>
      <c r="W30" s="2" t="s">
        <v>34</v>
      </c>
      <c r="AB30" s="2" t="s">
        <v>34</v>
      </c>
      <c r="AG30" s="2" t="s">
        <v>34</v>
      </c>
      <c r="AN30" s="1"/>
      <c r="AO30" s="1"/>
      <c r="AP30" s="1"/>
      <c r="AQ30" s="1"/>
      <c r="AR30" s="1"/>
    </row>
    <row r="31" spans="1:44" ht="12.75" hidden="1" customHeight="1" x14ac:dyDescent="0.2">
      <c r="B31" s="1"/>
      <c r="D31" s="1"/>
      <c r="E31" s="1"/>
      <c r="F31" s="1"/>
      <c r="G31" s="1"/>
      <c r="H31" s="1"/>
      <c r="I31" s="1"/>
      <c r="J31" s="1"/>
      <c r="M31" s="9">
        <f>N20*N25</f>
        <v>91</v>
      </c>
      <c r="N31" s="9">
        <f>O20*N25</f>
        <v>0</v>
      </c>
      <c r="O31" s="9">
        <f>N20*N26</f>
        <v>1785</v>
      </c>
      <c r="P31" s="9">
        <f>O20*N26</f>
        <v>0</v>
      </c>
      <c r="R31" s="9">
        <f>S20*S25</f>
        <v>140</v>
      </c>
      <c r="S31" s="9">
        <f>T20*S25</f>
        <v>0</v>
      </c>
      <c r="T31" s="9">
        <f>S20*S26</f>
        <v>1736</v>
      </c>
      <c r="U31" s="9">
        <f>T20*S26</f>
        <v>0</v>
      </c>
      <c r="W31" s="9">
        <f>X20*X25</f>
        <v>155</v>
      </c>
      <c r="X31" s="9">
        <f>Y20*X25</f>
        <v>0</v>
      </c>
      <c r="Y31" s="9">
        <f>X20*X26</f>
        <v>1721</v>
      </c>
      <c r="Z31" s="9">
        <f>Y20*X26</f>
        <v>0</v>
      </c>
      <c r="AB31" s="9">
        <f>AC20*AC25</f>
        <v>79</v>
      </c>
      <c r="AC31" s="9">
        <f>AD20*AC25</f>
        <v>0</v>
      </c>
      <c r="AD31" s="9">
        <f>AC20*AC26</f>
        <v>1797</v>
      </c>
      <c r="AE31" s="9">
        <f>AD20*AC26</f>
        <v>0</v>
      </c>
      <c r="AG31" s="9">
        <f>AH20*AH25</f>
        <v>48</v>
      </c>
      <c r="AH31" s="9">
        <f>AI20*AH25</f>
        <v>0</v>
      </c>
      <c r="AI31" s="9">
        <f>AH20*AH26</f>
        <v>1828</v>
      </c>
      <c r="AJ31" s="9">
        <f>AI20*AH26</f>
        <v>0</v>
      </c>
      <c r="AN31" s="1"/>
      <c r="AO31" s="1"/>
      <c r="AP31" s="1"/>
      <c r="AQ31" s="1"/>
      <c r="AR31" s="1"/>
    </row>
    <row r="32" spans="1:44" ht="12.75" customHeight="1" x14ac:dyDescent="0.2">
      <c r="A32" s="80" t="s">
        <v>292</v>
      </c>
      <c r="B32" s="1"/>
      <c r="D32" s="1"/>
      <c r="E32" s="1"/>
      <c r="F32" s="1"/>
      <c r="G32" s="1"/>
      <c r="H32" s="1"/>
      <c r="I32" s="1"/>
      <c r="J32" s="1"/>
      <c r="AN32" s="1"/>
      <c r="AO32" s="1"/>
      <c r="AP32" s="1"/>
      <c r="AQ32" s="1"/>
      <c r="AR32" s="1"/>
    </row>
    <row r="33" spans="1:36" ht="12.75" customHeight="1" x14ac:dyDescent="0.2">
      <c r="A33" s="80" t="s">
        <v>293</v>
      </c>
      <c r="D33" s="1"/>
      <c r="E33" s="1"/>
      <c r="F33" s="1"/>
      <c r="G33" s="1"/>
      <c r="H33" s="1"/>
      <c r="I33" s="1"/>
      <c r="J33" s="1"/>
    </row>
    <row r="34" spans="1:36" ht="12.75" hidden="1" customHeight="1" x14ac:dyDescent="0.2">
      <c r="D34" s="1"/>
      <c r="E34" s="1"/>
      <c r="F34" s="1"/>
      <c r="G34" s="1"/>
      <c r="H34" s="1"/>
      <c r="I34" s="1"/>
      <c r="J34" s="1"/>
    </row>
    <row r="35" spans="1:36" ht="12.75" hidden="1" customHeight="1" x14ac:dyDescent="0.2">
      <c r="D35" s="1"/>
      <c r="E35" s="1"/>
      <c r="F35" s="1"/>
      <c r="G35" s="1"/>
      <c r="H35" s="1"/>
      <c r="I35" s="1"/>
      <c r="J35" s="1"/>
      <c r="M35" s="1"/>
    </row>
    <row r="36" spans="1:36" ht="12.75" customHeight="1" x14ac:dyDescent="0.2">
      <c r="A36" s="80" t="s">
        <v>294</v>
      </c>
      <c r="B36" s="1"/>
      <c r="D36" s="1"/>
      <c r="E36" s="1"/>
      <c r="F36" s="1"/>
      <c r="G36" s="1"/>
      <c r="H36" s="1"/>
      <c r="I36" s="1"/>
      <c r="J36" s="1"/>
    </row>
    <row r="37" spans="1:36" ht="12.75" customHeight="1" x14ac:dyDescent="0.2">
      <c r="A37" s="80" t="s">
        <v>296</v>
      </c>
      <c r="B37" s="1"/>
      <c r="C37" s="142"/>
      <c r="D37" s="1"/>
      <c r="E37" s="1"/>
      <c r="F37" s="1"/>
      <c r="G37" s="1"/>
      <c r="H37" s="1"/>
      <c r="I37" s="1"/>
      <c r="J37" s="1"/>
      <c r="M37" s="3" t="s">
        <v>36</v>
      </c>
    </row>
    <row r="38" spans="1:36" ht="12.75" customHeight="1" x14ac:dyDescent="0.2">
      <c r="A38" s="80" t="s">
        <v>297</v>
      </c>
      <c r="B38" s="1"/>
      <c r="C38" s="143"/>
      <c r="D38" s="1"/>
      <c r="E38" s="1"/>
      <c r="F38" s="1"/>
      <c r="G38" s="1"/>
      <c r="H38" s="1"/>
      <c r="I38" s="1"/>
      <c r="J38" s="1"/>
      <c r="M38" s="2" t="s">
        <v>2</v>
      </c>
      <c r="N38" s="4" t="s">
        <v>3</v>
      </c>
      <c r="O38" s="5">
        <f>P44/N49</f>
        <v>4.5806403671473275</v>
      </c>
      <c r="R38" s="2" t="s">
        <v>2</v>
      </c>
      <c r="S38" s="4" t="s">
        <v>3</v>
      </c>
      <c r="T38" s="5">
        <f>U44/S49</f>
        <v>3.8260076328367409</v>
      </c>
      <c r="W38" s="2" t="s">
        <v>2</v>
      </c>
      <c r="X38" s="4" t="s">
        <v>3</v>
      </c>
      <c r="Y38" s="5" t="e">
        <f>Z44/X49</f>
        <v>#DIV/0!</v>
      </c>
      <c r="AB38" s="2" t="s">
        <v>2</v>
      </c>
      <c r="AC38" s="4" t="s">
        <v>3</v>
      </c>
      <c r="AD38" s="5" t="e">
        <f>AE44/AC49</f>
        <v>#DIV/0!</v>
      </c>
      <c r="AG38" s="2" t="s">
        <v>2</v>
      </c>
      <c r="AH38" s="4" t="s">
        <v>3</v>
      </c>
      <c r="AI38" s="5" t="e">
        <f>AJ44/AH49</f>
        <v>#REF!</v>
      </c>
    </row>
    <row r="39" spans="1:36" ht="12.75" customHeight="1" x14ac:dyDescent="0.2">
      <c r="A39" s="80" t="s">
        <v>298</v>
      </c>
      <c r="B39" s="1"/>
      <c r="D39" s="1"/>
      <c r="E39" s="1"/>
      <c r="F39" s="1"/>
      <c r="G39" s="1"/>
      <c r="H39" s="1"/>
      <c r="I39" s="1"/>
      <c r="J39" s="1"/>
      <c r="M39" s="1" t="s">
        <v>37</v>
      </c>
      <c r="N39" s="4" t="s">
        <v>5</v>
      </c>
      <c r="O39" s="7">
        <v>1.96</v>
      </c>
      <c r="R39" s="1" t="s">
        <v>38</v>
      </c>
      <c r="S39" s="4" t="s">
        <v>5</v>
      </c>
      <c r="T39" s="7">
        <v>1.96</v>
      </c>
      <c r="W39" s="1" t="s">
        <v>39</v>
      </c>
      <c r="X39" s="4" t="s">
        <v>5</v>
      </c>
      <c r="Y39" s="7">
        <v>1.96</v>
      </c>
      <c r="AB39" s="1" t="s">
        <v>40</v>
      </c>
      <c r="AC39" s="4" t="s">
        <v>5</v>
      </c>
      <c r="AD39" s="7">
        <v>1.96</v>
      </c>
      <c r="AG39" s="1" t="s">
        <v>41</v>
      </c>
      <c r="AH39" s="4" t="s">
        <v>5</v>
      </c>
      <c r="AI39" s="7">
        <v>1.96</v>
      </c>
    </row>
    <row r="40" spans="1:36" ht="12.75" customHeight="1" x14ac:dyDescent="0.2">
      <c r="A40" s="80" t="s">
        <v>289</v>
      </c>
      <c r="B40" s="8"/>
      <c r="D40" s="1"/>
      <c r="E40" s="1"/>
      <c r="F40" s="1"/>
      <c r="G40" s="1"/>
      <c r="H40" s="1"/>
      <c r="I40" s="1"/>
      <c r="J40" s="1"/>
      <c r="M40" s="2" t="s">
        <v>10</v>
      </c>
      <c r="N40" s="8"/>
      <c r="O40" s="8"/>
      <c r="R40" s="2" t="s">
        <v>10</v>
      </c>
      <c r="S40" s="8"/>
      <c r="T40" s="8"/>
      <c r="W40" s="2" t="s">
        <v>10</v>
      </c>
      <c r="X40" s="8"/>
      <c r="Y40" s="8"/>
      <c r="AB40" s="2" t="s">
        <v>10</v>
      </c>
      <c r="AC40" s="8"/>
      <c r="AD40" s="8"/>
      <c r="AG40" s="2" t="s">
        <v>10</v>
      </c>
      <c r="AH40" s="8"/>
      <c r="AI40" s="8"/>
    </row>
    <row r="41" spans="1:36" ht="12.75" customHeight="1" x14ac:dyDescent="0.2">
      <c r="A41" s="80" t="s">
        <v>299</v>
      </c>
      <c r="B41" s="8"/>
      <c r="D41" s="1"/>
      <c r="E41" s="1"/>
      <c r="F41" s="1"/>
      <c r="G41" s="1"/>
      <c r="H41" s="1"/>
      <c r="I41" s="1"/>
      <c r="J41" s="1"/>
      <c r="O41" s="2" t="s">
        <v>13</v>
      </c>
      <c r="S41" s="2" t="s">
        <v>12</v>
      </c>
      <c r="T41" s="2" t="s">
        <v>13</v>
      </c>
      <c r="X41" s="2" t="s">
        <v>12</v>
      </c>
      <c r="Y41" s="2" t="s">
        <v>13</v>
      </c>
      <c r="AC41" s="2" t="s">
        <v>12</v>
      </c>
      <c r="AD41" s="2" t="s">
        <v>13</v>
      </c>
      <c r="AH41" s="2" t="s">
        <v>12</v>
      </c>
      <c r="AI41" s="2" t="s">
        <v>13</v>
      </c>
    </row>
    <row r="42" spans="1:36" ht="12.75" customHeight="1" x14ac:dyDescent="0.2">
      <c r="A42" s="80" t="s">
        <v>300</v>
      </c>
      <c r="B42" s="8"/>
      <c r="D42" s="1"/>
      <c r="E42" s="1"/>
      <c r="F42" s="1"/>
      <c r="G42" s="1"/>
      <c r="H42" s="1"/>
      <c r="I42" s="1"/>
      <c r="J42" s="1"/>
      <c r="M42" s="1" t="s">
        <v>37</v>
      </c>
      <c r="N42" s="11">
        <v>18.989999999999998</v>
      </c>
      <c r="O42" s="12">
        <f>B40</f>
        <v>0</v>
      </c>
      <c r="P42" s="13">
        <f t="shared" ref="P42:P43" si="15">N42+O42</f>
        <v>18.989999999999998</v>
      </c>
      <c r="R42" s="1" t="s">
        <v>38</v>
      </c>
      <c r="S42" s="11">
        <v>13.64</v>
      </c>
      <c r="T42" s="12">
        <f>B41</f>
        <v>0</v>
      </c>
      <c r="U42" s="13">
        <f t="shared" ref="U42:U43" si="16">S42+T42</f>
        <v>13.64</v>
      </c>
      <c r="W42" s="1" t="s">
        <v>39</v>
      </c>
      <c r="X42" s="11">
        <v>39.76</v>
      </c>
      <c r="Y42" s="12">
        <f>B42</f>
        <v>0</v>
      </c>
      <c r="Z42" s="13">
        <f t="shared" ref="Z42:Z43" si="17">X42+Y42</f>
        <v>39.76</v>
      </c>
      <c r="AB42" s="1" t="s">
        <v>40</v>
      </c>
      <c r="AC42" s="11">
        <v>12.73</v>
      </c>
      <c r="AD42" s="12">
        <f>B43</f>
        <v>0</v>
      </c>
      <c r="AE42" s="13">
        <f t="shared" ref="AE42:AE43" si="18">AC42+AD42</f>
        <v>12.73</v>
      </c>
      <c r="AG42" s="1" t="s">
        <v>41</v>
      </c>
      <c r="AH42" s="11">
        <v>14.88</v>
      </c>
      <c r="AI42" s="12" t="e">
        <f>#REF!</f>
        <v>#REF!</v>
      </c>
      <c r="AJ42" s="13" t="e">
        <f t="shared" ref="AJ42:AJ43" si="19">AH42+AI42</f>
        <v>#REF!</v>
      </c>
    </row>
    <row r="43" spans="1:36" ht="12.75" customHeight="1" x14ac:dyDescent="0.2">
      <c r="A43" s="80" t="s">
        <v>301</v>
      </c>
      <c r="B43" s="8"/>
      <c r="D43" s="1"/>
      <c r="E43" s="1"/>
      <c r="F43" s="1"/>
      <c r="G43" s="1"/>
      <c r="H43" s="1"/>
      <c r="I43" s="1"/>
      <c r="J43" s="1"/>
      <c r="M43" s="2" t="s">
        <v>25</v>
      </c>
      <c r="N43" s="11">
        <v>100</v>
      </c>
      <c r="O43" s="11">
        <v>100</v>
      </c>
      <c r="P43" s="13">
        <f t="shared" si="15"/>
        <v>200</v>
      </c>
      <c r="R43" s="2" t="s">
        <v>25</v>
      </c>
      <c r="S43" s="11">
        <v>100</v>
      </c>
      <c r="T43" s="11">
        <v>100</v>
      </c>
      <c r="U43" s="13">
        <f t="shared" si="16"/>
        <v>200</v>
      </c>
      <c r="W43" s="2" t="s">
        <v>25</v>
      </c>
      <c r="X43" s="11">
        <v>100</v>
      </c>
      <c r="Y43" s="11">
        <v>100</v>
      </c>
      <c r="Z43" s="13">
        <f t="shared" si="17"/>
        <v>200</v>
      </c>
      <c r="AB43" s="2" t="s">
        <v>25</v>
      </c>
      <c r="AC43" s="11">
        <v>100</v>
      </c>
      <c r="AD43" s="11">
        <v>100</v>
      </c>
      <c r="AE43" s="13">
        <f t="shared" si="18"/>
        <v>200</v>
      </c>
      <c r="AG43" s="2" t="s">
        <v>25</v>
      </c>
      <c r="AH43" s="11">
        <v>100</v>
      </c>
      <c r="AI43" s="11">
        <v>100</v>
      </c>
      <c r="AJ43" s="13">
        <f t="shared" si="19"/>
        <v>200</v>
      </c>
    </row>
    <row r="44" spans="1:36" ht="12.75" customHeight="1" x14ac:dyDescent="0.2">
      <c r="B44" s="1"/>
      <c r="C44" s="1"/>
      <c r="D44" s="1"/>
      <c r="E44" s="1"/>
      <c r="F44" s="1"/>
      <c r="G44" s="1"/>
      <c r="H44" s="1"/>
      <c r="I44" s="1"/>
      <c r="J44" s="1"/>
      <c r="M44" s="2" t="s">
        <v>27</v>
      </c>
      <c r="N44" s="13">
        <f t="shared" ref="N44:O44" si="20">N42/N43</f>
        <v>0.18989999999999999</v>
      </c>
      <c r="O44" s="13">
        <f t="shared" si="20"/>
        <v>0</v>
      </c>
      <c r="P44" s="13">
        <f>ABS(N44-O44)</f>
        <v>0.18989999999999999</v>
      </c>
      <c r="R44" s="2" t="s">
        <v>27</v>
      </c>
      <c r="S44" s="13">
        <f t="shared" ref="S44:T44" si="21">S42/S43</f>
        <v>0.13639999999999999</v>
      </c>
      <c r="T44" s="13">
        <f t="shared" si="21"/>
        <v>0</v>
      </c>
      <c r="U44" s="13">
        <f>ABS(S44-T44)</f>
        <v>0.13639999999999999</v>
      </c>
      <c r="W44" s="2" t="s">
        <v>27</v>
      </c>
      <c r="X44" s="13">
        <f t="shared" ref="X44:Y44" si="22">X42/X43</f>
        <v>0.39759999999999995</v>
      </c>
      <c r="Y44" s="13">
        <f t="shared" si="22"/>
        <v>0</v>
      </c>
      <c r="Z44" s="13">
        <f>ABS(X44-Y44)</f>
        <v>0.39759999999999995</v>
      </c>
      <c r="AB44" s="2" t="s">
        <v>27</v>
      </c>
      <c r="AC44" s="13">
        <f t="shared" ref="AC44:AD44" si="23">AC42/AC43</f>
        <v>0.1273</v>
      </c>
      <c r="AD44" s="13">
        <f t="shared" si="23"/>
        <v>0</v>
      </c>
      <c r="AE44" s="13">
        <f>ABS(AC44-AD44)</f>
        <v>0.1273</v>
      </c>
      <c r="AG44" s="2" t="s">
        <v>27</v>
      </c>
      <c r="AH44" s="13">
        <f t="shared" ref="AH44:AI44" si="24">AH42/AH43</f>
        <v>0.14880000000000002</v>
      </c>
      <c r="AI44" s="13" t="e">
        <f t="shared" si="24"/>
        <v>#REF!</v>
      </c>
      <c r="AJ44" s="13" t="e">
        <f>ABS(AH44-AI44)</f>
        <v>#REF!</v>
      </c>
    </row>
    <row r="45" spans="1:36" ht="12.75" customHeight="1" x14ac:dyDescent="0.2">
      <c r="A45" s="2" t="s">
        <v>290</v>
      </c>
      <c r="B45" s="1"/>
      <c r="C45" s="1"/>
      <c r="D45" s="1"/>
      <c r="E45" s="1"/>
      <c r="F45" s="1"/>
      <c r="G45" s="1"/>
      <c r="H45" s="1"/>
      <c r="I45" s="1"/>
      <c r="J45" s="1"/>
      <c r="M45" s="2" t="s">
        <v>29</v>
      </c>
      <c r="N45" s="13">
        <f t="shared" ref="N45:O45" si="25">1/N43</f>
        <v>0.01</v>
      </c>
      <c r="O45" s="13">
        <f t="shared" si="25"/>
        <v>0.01</v>
      </c>
      <c r="P45" s="13">
        <f>N45+O45</f>
        <v>0.02</v>
      </c>
      <c r="R45" s="2" t="s">
        <v>29</v>
      </c>
      <c r="S45" s="13">
        <f t="shared" ref="S45:T45" si="26">1/S43</f>
        <v>0.01</v>
      </c>
      <c r="T45" s="13">
        <f t="shared" si="26"/>
        <v>0.01</v>
      </c>
      <c r="U45" s="13">
        <f>S45+T45</f>
        <v>0.02</v>
      </c>
      <c r="W45" s="2" t="s">
        <v>29</v>
      </c>
      <c r="X45" s="13">
        <f t="shared" ref="X45:Y45" si="27">1/X43</f>
        <v>0.01</v>
      </c>
      <c r="Y45" s="13">
        <f t="shared" si="27"/>
        <v>0.01</v>
      </c>
      <c r="Z45" s="13">
        <f>X45+Y45</f>
        <v>0.02</v>
      </c>
      <c r="AB45" s="2" t="s">
        <v>29</v>
      </c>
      <c r="AC45" s="13">
        <f t="shared" ref="AC45:AD45" si="28">1/AC43</f>
        <v>0.01</v>
      </c>
      <c r="AD45" s="13">
        <f t="shared" si="28"/>
        <v>0.01</v>
      </c>
      <c r="AE45" s="13">
        <f>AC45+AD45</f>
        <v>0.02</v>
      </c>
      <c r="AG45" s="2" t="s">
        <v>29</v>
      </c>
      <c r="AH45" s="13">
        <f t="shared" ref="AH45:AI45" si="29">1/AH43</f>
        <v>0.01</v>
      </c>
      <c r="AI45" s="13">
        <f t="shared" si="29"/>
        <v>0.01</v>
      </c>
      <c r="AJ45" s="13">
        <f>AH45+AI45</f>
        <v>0.02</v>
      </c>
    </row>
    <row r="46" spans="1:36" ht="12.7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M46" s="2" t="s">
        <v>30</v>
      </c>
      <c r="N46" s="15">
        <f t="shared" ref="N46:O46" si="30">N44*100</f>
        <v>18.989999999999998</v>
      </c>
      <c r="O46" s="15">
        <f t="shared" si="30"/>
        <v>0</v>
      </c>
      <c r="P46" s="13"/>
      <c r="R46" s="2" t="s">
        <v>30</v>
      </c>
      <c r="S46" s="15">
        <f t="shared" ref="S46:T46" si="31">S44*100</f>
        <v>13.639999999999999</v>
      </c>
      <c r="T46" s="15">
        <f t="shared" si="31"/>
        <v>0</v>
      </c>
      <c r="U46" s="13"/>
      <c r="W46" s="2" t="s">
        <v>30</v>
      </c>
      <c r="X46" s="15">
        <f t="shared" ref="X46:Y46" si="32">X44*100</f>
        <v>39.76</v>
      </c>
      <c r="Y46" s="15">
        <f t="shared" si="32"/>
        <v>0</v>
      </c>
      <c r="Z46" s="13"/>
      <c r="AB46" s="2" t="s">
        <v>30</v>
      </c>
      <c r="AC46" s="15">
        <f t="shared" ref="AC46:AD46" si="33">AC44*100</f>
        <v>12.73</v>
      </c>
      <c r="AD46" s="15">
        <f t="shared" si="33"/>
        <v>0</v>
      </c>
      <c r="AE46" s="13"/>
      <c r="AG46" s="2" t="s">
        <v>30</v>
      </c>
      <c r="AH46" s="15">
        <f t="shared" ref="AH46:AI46" si="34">AH44*100</f>
        <v>14.88</v>
      </c>
      <c r="AI46" s="15" t="e">
        <f t="shared" si="34"/>
        <v>#REF!</v>
      </c>
      <c r="AJ46" s="13"/>
    </row>
    <row r="47" spans="1:36" ht="12.75" hidden="1" customHeight="1" x14ac:dyDescent="0.2">
      <c r="B47" s="1"/>
      <c r="C47" s="1"/>
      <c r="D47" s="1"/>
      <c r="E47" s="1"/>
      <c r="F47" s="1"/>
      <c r="G47" s="1"/>
      <c r="H47" s="1"/>
      <c r="I47" s="1"/>
      <c r="J47" s="1"/>
      <c r="M47" s="2" t="s">
        <v>31</v>
      </c>
      <c r="N47" s="13">
        <f>P42/P43</f>
        <v>9.4949999999999993E-2</v>
      </c>
      <c r="O47" s="13"/>
      <c r="P47" s="13"/>
      <c r="R47" s="2" t="s">
        <v>31</v>
      </c>
      <c r="S47" s="13">
        <f>U42/U43</f>
        <v>6.8199999999999997E-2</v>
      </c>
      <c r="T47" s="13"/>
      <c r="U47" s="13"/>
      <c r="W47" s="2" t="s">
        <v>31</v>
      </c>
      <c r="X47" s="13">
        <f>Y42/Y43</f>
        <v>0</v>
      </c>
      <c r="Y47" s="13"/>
      <c r="Z47" s="13"/>
      <c r="AC47" s="13">
        <f>AD42/AD43</f>
        <v>0</v>
      </c>
      <c r="AD47" s="13"/>
      <c r="AE47" s="13"/>
      <c r="AH47" s="13" t="e">
        <f>AI42/AI43</f>
        <v>#REF!</v>
      </c>
      <c r="AI47" s="13"/>
      <c r="AJ47" s="13"/>
    </row>
    <row r="48" spans="1:36" ht="12.75" hidden="1" customHeight="1" x14ac:dyDescent="0.2">
      <c r="B48" s="1"/>
      <c r="C48" s="1"/>
      <c r="D48" s="1"/>
      <c r="E48" s="1"/>
      <c r="F48" s="1"/>
      <c r="G48" s="1"/>
      <c r="H48" s="1"/>
      <c r="I48" s="1"/>
      <c r="J48" s="1"/>
      <c r="M48" s="2" t="s">
        <v>32</v>
      </c>
      <c r="N48" s="13">
        <f>1-N47</f>
        <v>0.90505000000000002</v>
      </c>
      <c r="O48" s="13"/>
      <c r="P48" s="13"/>
      <c r="R48" s="2" t="s">
        <v>32</v>
      </c>
      <c r="S48" s="13">
        <f>1-S47</f>
        <v>0.93179999999999996</v>
      </c>
      <c r="T48" s="13"/>
      <c r="U48" s="13"/>
      <c r="W48" s="2" t="s">
        <v>32</v>
      </c>
      <c r="X48" s="13">
        <f>1-X47</f>
        <v>1</v>
      </c>
      <c r="Y48" s="13"/>
      <c r="Z48" s="13"/>
      <c r="AC48" s="13">
        <f>1-AC47</f>
        <v>1</v>
      </c>
      <c r="AD48" s="13"/>
      <c r="AE48" s="13"/>
      <c r="AH48" s="13" t="e">
        <f>1-AH47</f>
        <v>#REF!</v>
      </c>
      <c r="AI48" s="13"/>
      <c r="AJ48" s="13"/>
    </row>
    <row r="49" spans="2:36" ht="12.75" hidden="1" customHeight="1" x14ac:dyDescent="0.2">
      <c r="B49" s="1"/>
      <c r="C49" s="1"/>
      <c r="D49" s="1"/>
      <c r="E49" s="1"/>
      <c r="F49" s="1"/>
      <c r="G49" s="1"/>
      <c r="H49" s="1"/>
      <c r="I49" s="1"/>
      <c r="J49" s="1"/>
      <c r="M49" s="2" t="s">
        <v>33</v>
      </c>
      <c r="N49" s="13">
        <f>SQRT(P45*N47*N48)</f>
        <v>4.1457085642866889E-2</v>
      </c>
      <c r="O49" s="13"/>
      <c r="P49" s="13"/>
      <c r="R49" s="2" t="s">
        <v>33</v>
      </c>
      <c r="S49" s="13">
        <f>SQRT(U45*S47*S48)</f>
        <v>3.5650739122772758E-2</v>
      </c>
      <c r="T49" s="13"/>
      <c r="U49" s="13"/>
      <c r="W49" s="2" t="s">
        <v>33</v>
      </c>
      <c r="X49" s="13">
        <f>SQRT(Y45*X47*X48)</f>
        <v>0</v>
      </c>
      <c r="Y49" s="13"/>
      <c r="Z49" s="13"/>
      <c r="AC49" s="13">
        <f>SQRT(AD45*AC47*AC48)</f>
        <v>0</v>
      </c>
      <c r="AD49" s="13"/>
      <c r="AE49" s="13"/>
      <c r="AH49" s="13" t="e">
        <f>SQRT(AI45*AH47*AH48)</f>
        <v>#REF!</v>
      </c>
      <c r="AI49" s="13"/>
      <c r="AJ49" s="13"/>
    </row>
    <row r="50" spans="2:36" ht="12.75" hidden="1" customHeight="1" x14ac:dyDescent="0.2">
      <c r="B50" s="1"/>
      <c r="C50" s="1"/>
      <c r="D50" s="1"/>
      <c r="E50" s="1"/>
      <c r="F50" s="1"/>
      <c r="G50" s="1"/>
      <c r="H50" s="1"/>
      <c r="I50" s="1"/>
      <c r="J50" s="1"/>
    </row>
    <row r="51" spans="2:36" ht="12.75" hidden="1" customHeight="1" x14ac:dyDescent="0.2">
      <c r="B51" s="1"/>
      <c r="C51" s="1"/>
      <c r="D51" s="1"/>
      <c r="E51" s="1"/>
      <c r="F51" s="1"/>
      <c r="G51" s="1"/>
      <c r="H51" s="1"/>
      <c r="I51" s="1"/>
      <c r="J51" s="1"/>
    </row>
    <row r="52" spans="2:36" ht="12.75" hidden="1" customHeight="1" x14ac:dyDescent="0.2">
      <c r="B52" s="1"/>
      <c r="C52" s="1"/>
      <c r="D52" s="1"/>
      <c r="E52" s="1"/>
      <c r="F52" s="1"/>
      <c r="G52" s="1"/>
      <c r="H52" s="1"/>
      <c r="I52" s="1"/>
      <c r="J52" s="1"/>
      <c r="M52" s="2" t="s">
        <v>34</v>
      </c>
      <c r="R52" s="2" t="s">
        <v>34</v>
      </c>
      <c r="W52" s="2" t="s">
        <v>34</v>
      </c>
    </row>
    <row r="53" spans="2:36" ht="12.75" hidden="1" customHeight="1" x14ac:dyDescent="0.2">
      <c r="B53" s="1"/>
      <c r="C53" s="1"/>
      <c r="D53" s="1"/>
      <c r="E53" s="1"/>
      <c r="F53" s="1"/>
      <c r="G53" s="1"/>
      <c r="H53" s="1"/>
      <c r="I53" s="1"/>
      <c r="J53" s="1"/>
      <c r="M53" s="9">
        <f>N43*N47</f>
        <v>9.4949999999999992</v>
      </c>
      <c r="N53" s="9">
        <f>O43*N47</f>
        <v>9.4949999999999992</v>
      </c>
      <c r="O53" s="9">
        <f>N43*N48</f>
        <v>90.504999999999995</v>
      </c>
      <c r="P53" s="9">
        <f>O43*N48</f>
        <v>90.504999999999995</v>
      </c>
      <c r="R53" s="9">
        <f>S43*S47</f>
        <v>6.8199999999999994</v>
      </c>
      <c r="S53" s="9">
        <f>T43*S47</f>
        <v>6.8199999999999994</v>
      </c>
      <c r="T53" s="9">
        <f>S43*S48</f>
        <v>93.179999999999993</v>
      </c>
      <c r="U53" s="9" t="e">
        <f>#REF!*S48</f>
        <v>#REF!</v>
      </c>
      <c r="W53" s="9">
        <f>S43*X47</f>
        <v>0</v>
      </c>
      <c r="X53" s="9">
        <f>T43*X47</f>
        <v>0</v>
      </c>
      <c r="Y53" s="9">
        <f>S43*X48</f>
        <v>100</v>
      </c>
      <c r="Z53" s="9">
        <f>T43*X48</f>
        <v>100</v>
      </c>
    </row>
    <row r="54" spans="2:36" ht="12.75" hidden="1" customHeight="1" x14ac:dyDescent="0.2">
      <c r="B54" s="1"/>
      <c r="C54" s="1"/>
      <c r="D54" s="1"/>
      <c r="E54" s="1"/>
      <c r="F54" s="1"/>
      <c r="G54" s="1"/>
      <c r="H54" s="1"/>
      <c r="I54" s="1"/>
      <c r="J54" s="1"/>
    </row>
    <row r="55" spans="2:36" ht="12.75" customHeight="1" x14ac:dyDescent="0.2">
      <c r="B55" s="1"/>
      <c r="C55" s="1"/>
      <c r="D55" s="1"/>
      <c r="E55" s="1"/>
      <c r="F55" s="1"/>
      <c r="G55" s="1"/>
      <c r="H55" s="1"/>
      <c r="I55" s="1"/>
      <c r="J55" s="1"/>
    </row>
    <row r="56" spans="2:36" ht="12.75" customHeight="1" x14ac:dyDescent="0.2"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</row>
    <row r="57" spans="2:36" ht="12.75" customHeight="1" x14ac:dyDescent="0.2">
      <c r="M57" s="3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spans="2:36" ht="12.75" customHeight="1" x14ac:dyDescent="0.2">
      <c r="M58" s="1"/>
      <c r="N58" s="4"/>
      <c r="O58" s="6"/>
      <c r="P58" s="1"/>
      <c r="Q58" s="1"/>
      <c r="R58" s="1"/>
      <c r="S58" s="4"/>
      <c r="T58" s="6"/>
      <c r="U58" s="1"/>
      <c r="V58" s="1"/>
      <c r="W58" s="1"/>
      <c r="X58" s="4"/>
      <c r="Y58" s="6"/>
      <c r="Z58" s="1"/>
      <c r="AA58" s="1"/>
      <c r="AB58" s="1"/>
      <c r="AC58" s="4"/>
      <c r="AD58" s="6"/>
      <c r="AE58" s="1"/>
      <c r="AF58" s="1"/>
      <c r="AG58" s="1"/>
      <c r="AH58" s="4"/>
      <c r="AI58" s="6"/>
    </row>
    <row r="59" spans="2:36" ht="12.75" customHeight="1" x14ac:dyDescent="0.2">
      <c r="M59" s="1"/>
      <c r="N59" s="4"/>
      <c r="O59" s="9"/>
      <c r="P59" s="1"/>
      <c r="Q59" s="1"/>
      <c r="R59" s="1"/>
      <c r="S59" s="4"/>
      <c r="T59" s="9"/>
      <c r="U59" s="1"/>
      <c r="V59" s="1"/>
      <c r="W59" s="1"/>
      <c r="X59" s="4"/>
      <c r="Y59" s="9"/>
      <c r="Z59" s="1"/>
      <c r="AA59" s="1"/>
      <c r="AB59" s="1"/>
      <c r="AC59" s="4"/>
      <c r="AD59" s="9"/>
      <c r="AE59" s="1"/>
      <c r="AF59" s="1"/>
      <c r="AG59" s="1"/>
      <c r="AH59" s="4"/>
      <c r="AI59" s="9"/>
    </row>
    <row r="60" spans="2:36" ht="12.75" customHeight="1" x14ac:dyDescent="0.2">
      <c r="M60" s="1"/>
      <c r="N60" s="8"/>
      <c r="O60" s="8"/>
      <c r="P60" s="1"/>
      <c r="Q60" s="1"/>
      <c r="R60" s="1"/>
      <c r="S60" s="8"/>
      <c r="T60" s="8"/>
      <c r="U60" s="1"/>
      <c r="V60" s="1"/>
      <c r="W60" s="1"/>
      <c r="X60" s="8"/>
      <c r="Y60" s="8"/>
      <c r="Z60" s="1"/>
      <c r="AA60" s="1"/>
      <c r="AB60" s="1"/>
      <c r="AC60" s="8"/>
      <c r="AD60" s="8"/>
      <c r="AE60" s="1"/>
      <c r="AF60" s="1"/>
      <c r="AG60" s="1"/>
      <c r="AH60" s="8"/>
      <c r="AI60" s="8"/>
    </row>
    <row r="61" spans="2:36" ht="12.75" customHeight="1" x14ac:dyDescent="0.2"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</row>
    <row r="62" spans="2:36" ht="12.75" customHeight="1" x14ac:dyDescent="0.2">
      <c r="M62" s="1"/>
      <c r="N62" s="8"/>
      <c r="O62" s="8"/>
      <c r="P62" s="1"/>
      <c r="Q62" s="1"/>
      <c r="R62" s="1"/>
      <c r="S62" s="8"/>
      <c r="T62" s="8"/>
      <c r="U62" s="1"/>
      <c r="V62" s="1"/>
      <c r="W62" s="1"/>
      <c r="X62" s="8"/>
      <c r="Y62" s="8"/>
      <c r="Z62" s="1"/>
      <c r="AA62" s="1"/>
      <c r="AB62" s="1"/>
      <c r="AC62" s="8"/>
      <c r="AD62" s="8"/>
      <c r="AE62" s="1"/>
      <c r="AF62" s="1"/>
      <c r="AG62" s="1"/>
      <c r="AH62" s="8"/>
      <c r="AI62" s="8"/>
      <c r="AJ62" s="13">
        <f t="shared" ref="AJ62:AJ63" si="35">AH62+AI62</f>
        <v>0</v>
      </c>
    </row>
    <row r="63" spans="2:36" ht="12" customHeight="1" x14ac:dyDescent="0.2">
      <c r="M63" s="1"/>
      <c r="N63" s="8"/>
      <c r="O63" s="8"/>
      <c r="P63" s="1"/>
      <c r="Q63" s="1"/>
      <c r="R63" s="1"/>
      <c r="S63" s="8"/>
      <c r="T63" s="8"/>
      <c r="U63" s="1"/>
      <c r="V63" s="1"/>
      <c r="W63" s="1"/>
      <c r="X63" s="8"/>
      <c r="Y63" s="8"/>
      <c r="Z63" s="1"/>
      <c r="AA63" s="1"/>
      <c r="AB63" s="1"/>
      <c r="AC63" s="8"/>
      <c r="AD63" s="8"/>
      <c r="AE63" s="1"/>
      <c r="AF63" s="1"/>
      <c r="AG63" s="1"/>
      <c r="AH63" s="8"/>
      <c r="AI63" s="8"/>
      <c r="AJ63" s="13">
        <f t="shared" si="35"/>
        <v>0</v>
      </c>
    </row>
    <row r="64" spans="2:36" ht="12.75" hidden="1" customHeight="1" x14ac:dyDescent="0.2"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3">
        <f>ABS(AH64-AI64)</f>
        <v>0</v>
      </c>
    </row>
    <row r="65" spans="13:36" ht="12.75" hidden="1" customHeight="1" x14ac:dyDescent="0.2"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3">
        <f>AH65+AI65</f>
        <v>0</v>
      </c>
    </row>
    <row r="66" spans="13:36" ht="12.75" customHeight="1" x14ac:dyDescent="0.2">
      <c r="M66" s="1"/>
      <c r="N66" s="17"/>
      <c r="O66" s="17"/>
      <c r="P66" s="1"/>
      <c r="Q66" s="1"/>
      <c r="R66" s="1"/>
      <c r="S66" s="17"/>
      <c r="T66" s="17"/>
      <c r="U66" s="1"/>
      <c r="V66" s="1"/>
      <c r="W66" s="1"/>
      <c r="X66" s="17"/>
      <c r="Y66" s="17"/>
      <c r="Z66" s="1"/>
      <c r="AA66" s="1"/>
      <c r="AB66" s="1"/>
      <c r="AC66" s="17"/>
      <c r="AD66" s="17"/>
      <c r="AE66" s="1"/>
      <c r="AF66" s="1"/>
      <c r="AG66" s="1"/>
      <c r="AH66" s="17"/>
      <c r="AI66" s="17"/>
      <c r="AJ66" s="13"/>
    </row>
    <row r="67" spans="13:36" ht="12.75" hidden="1" customHeight="1" x14ac:dyDescent="0.2"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3"/>
    </row>
    <row r="68" spans="13:36" ht="12.75" hidden="1" customHeight="1" x14ac:dyDescent="0.2"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3"/>
    </row>
    <row r="69" spans="13:36" ht="12.75" hidden="1" customHeight="1" x14ac:dyDescent="0.2"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3"/>
    </row>
    <row r="70" spans="13:36" ht="12.75" hidden="1" customHeight="1" x14ac:dyDescent="0.2"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</row>
    <row r="71" spans="13:36" ht="12.75" hidden="1" customHeight="1" x14ac:dyDescent="0.2"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</row>
    <row r="72" spans="13:36" ht="12.75" hidden="1" customHeight="1" x14ac:dyDescent="0.2"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</row>
    <row r="73" spans="13:36" ht="12.75" hidden="1" customHeight="1" x14ac:dyDescent="0.2">
      <c r="M73" s="9"/>
      <c r="N73" s="9"/>
      <c r="O73" s="9"/>
      <c r="P73" s="9"/>
      <c r="Q73" s="1"/>
      <c r="R73" s="9"/>
      <c r="S73" s="9"/>
      <c r="T73" s="9"/>
      <c r="U73" s="9"/>
      <c r="V73" s="1"/>
      <c r="W73" s="9"/>
      <c r="X73" s="9"/>
      <c r="Y73" s="9"/>
      <c r="Z73" s="9"/>
      <c r="AA73" s="1"/>
      <c r="AB73" s="9"/>
      <c r="AC73" s="9"/>
      <c r="AD73" s="9"/>
      <c r="AE73" s="9"/>
      <c r="AF73" s="1"/>
      <c r="AG73" s="9"/>
      <c r="AH73" s="9"/>
      <c r="AI73" s="9"/>
      <c r="AJ73" s="9">
        <f>AI63*AH68</f>
        <v>0</v>
      </c>
    </row>
    <row r="74" spans="13:36" ht="12.75" customHeight="1" x14ac:dyDescent="0.2"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</row>
    <row r="75" spans="13:36" ht="12.75" customHeight="1" x14ac:dyDescent="0.2"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</row>
    <row r="76" spans="13:36" ht="12.75" customHeight="1" x14ac:dyDescent="0.2"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</row>
    <row r="77" spans="13:36" ht="12.75" customHeight="1" x14ac:dyDescent="0.2"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</row>
    <row r="78" spans="13:36" ht="12.75" customHeight="1" x14ac:dyDescent="0.2"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</row>
    <row r="79" spans="13:36" ht="12.75" customHeight="1" x14ac:dyDescent="0.2"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</row>
    <row r="80" spans="13:36" ht="12.75" customHeight="1" x14ac:dyDescent="0.2"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</row>
    <row r="81" spans="13:35" ht="12.75" customHeight="1" x14ac:dyDescent="0.2"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</row>
    <row r="82" spans="13:35" ht="12.75" customHeight="1" x14ac:dyDescent="0.2"/>
    <row r="83" spans="13:35" ht="12.75" customHeight="1" x14ac:dyDescent="0.2"/>
    <row r="84" spans="13:35" ht="12.75" customHeight="1" x14ac:dyDescent="0.2"/>
    <row r="85" spans="13:35" ht="12.75" customHeight="1" x14ac:dyDescent="0.2"/>
    <row r="86" spans="13:35" ht="12.75" customHeight="1" x14ac:dyDescent="0.2"/>
    <row r="87" spans="13:35" ht="12.75" customHeight="1" x14ac:dyDescent="0.2"/>
    <row r="88" spans="13:35" ht="12.75" customHeight="1" x14ac:dyDescent="0.2"/>
    <row r="89" spans="13:35" ht="12.75" customHeight="1" x14ac:dyDescent="0.2"/>
    <row r="90" spans="13:35" ht="12.75" customHeight="1" x14ac:dyDescent="0.2"/>
    <row r="91" spans="13:35" ht="12.75" customHeight="1" x14ac:dyDescent="0.2"/>
    <row r="92" spans="13:35" ht="12.75" customHeight="1" x14ac:dyDescent="0.2"/>
    <row r="93" spans="13:35" ht="12.75" customHeight="1" x14ac:dyDescent="0.2"/>
    <row r="94" spans="13:35" ht="12.75" customHeight="1" x14ac:dyDescent="0.2"/>
    <row r="95" spans="13:35" ht="12.75" customHeight="1" x14ac:dyDescent="0.2"/>
    <row r="96" spans="13:35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1000"/>
  <sheetViews>
    <sheetView workbookViewId="0">
      <selection activeCell="M4" sqref="M4"/>
    </sheetView>
  </sheetViews>
  <sheetFormatPr defaultColWidth="14.375" defaultRowHeight="15" customHeight="1" x14ac:dyDescent="0.2"/>
  <cols>
    <col min="1" max="1" width="15.75" customWidth="1"/>
    <col min="2" max="2" width="9.375" customWidth="1"/>
    <col min="3" max="3" width="8" hidden="1" customWidth="1"/>
    <col min="4" max="4" width="8.75" hidden="1" customWidth="1"/>
    <col min="5" max="5" width="6" hidden="1" customWidth="1"/>
    <col min="6" max="6" width="6.75" hidden="1" customWidth="1"/>
    <col min="7" max="7" width="6.25" customWidth="1"/>
    <col min="8" max="8" width="15" style="72" customWidth="1"/>
    <col min="9" max="9" width="15" customWidth="1"/>
    <col min="10" max="10" width="12.125" customWidth="1"/>
    <col min="11" max="11" width="8.25" customWidth="1"/>
    <col min="12" max="12" width="7.375" customWidth="1"/>
    <col min="13" max="13" width="13.25" customWidth="1"/>
    <col min="14" max="14" width="6" customWidth="1"/>
    <col min="15" max="15" width="6.125" customWidth="1"/>
    <col min="16" max="16" width="12.75" customWidth="1"/>
    <col min="17" max="17" width="8.125" customWidth="1"/>
    <col min="18" max="18" width="8" customWidth="1"/>
    <col min="19" max="19" width="9.75" customWidth="1"/>
    <col min="20" max="20" width="11.375" customWidth="1"/>
    <col min="21" max="21" width="11" customWidth="1"/>
    <col min="22" max="23" width="8.75" customWidth="1"/>
    <col min="24" max="24" width="5.875" customWidth="1"/>
    <col min="25" max="25" width="5.625" customWidth="1"/>
    <col min="26" max="26" width="8.125" customWidth="1"/>
    <col min="27" max="27" width="5.875" customWidth="1"/>
    <col min="28" max="28" width="7" customWidth="1"/>
    <col min="29" max="35" width="11" customWidth="1"/>
    <col min="36" max="37" width="8" customWidth="1"/>
  </cols>
  <sheetData>
    <row r="1" spans="1:28" ht="12.75" customHeight="1" x14ac:dyDescent="0.2">
      <c r="A1" s="2" t="s">
        <v>47</v>
      </c>
      <c r="B1" s="85">
        <f>SUM(F5:F10)</f>
        <v>26</v>
      </c>
      <c r="G1" s="1"/>
      <c r="H1" s="17" t="s">
        <v>236</v>
      </c>
      <c r="J1" s="3" t="s">
        <v>48</v>
      </c>
      <c r="K1" s="132"/>
      <c r="L1" s="132"/>
      <c r="M1" s="132"/>
      <c r="P1" s="16" t="s">
        <v>69</v>
      </c>
      <c r="Q1" s="16"/>
      <c r="R1" s="16"/>
      <c r="S1" s="16"/>
      <c r="T1" s="16"/>
      <c r="U1" s="16"/>
      <c r="V1" s="60"/>
      <c r="W1" s="60"/>
      <c r="X1" s="60"/>
      <c r="Y1" s="60"/>
      <c r="Z1" s="60"/>
      <c r="AA1" s="64"/>
      <c r="AB1" s="60"/>
    </row>
    <row r="2" spans="1:28" ht="12.75" customHeight="1" x14ac:dyDescent="0.2">
      <c r="A2" s="4" t="s">
        <v>5</v>
      </c>
      <c r="B2" s="86">
        <v>11.071</v>
      </c>
      <c r="C2" s="8"/>
      <c r="G2" s="1"/>
      <c r="H2" s="17" t="s">
        <v>237</v>
      </c>
      <c r="J2" s="1" t="s">
        <v>49</v>
      </c>
      <c r="P2" s="16" t="s">
        <v>71</v>
      </c>
      <c r="Q2" s="16"/>
      <c r="R2" s="16"/>
      <c r="S2" s="16"/>
      <c r="T2" s="16"/>
      <c r="U2" s="16"/>
      <c r="V2" s="60"/>
      <c r="W2" s="60"/>
      <c r="X2" s="60"/>
      <c r="Y2" s="60"/>
      <c r="Z2" s="60"/>
      <c r="AA2" s="64"/>
      <c r="AB2" s="60"/>
    </row>
    <row r="3" spans="1:28" ht="12.75" customHeight="1" x14ac:dyDescent="0.2">
      <c r="A3" s="96" t="s">
        <v>50</v>
      </c>
      <c r="B3" s="8"/>
      <c r="C3" s="8"/>
      <c r="G3" s="1" t="s">
        <v>25</v>
      </c>
      <c r="H3" s="17" t="s">
        <v>238</v>
      </c>
      <c r="J3" s="1" t="s">
        <v>51</v>
      </c>
      <c r="P3" s="27" t="s">
        <v>73</v>
      </c>
      <c r="Q3" s="27" t="s">
        <v>74</v>
      </c>
      <c r="R3" s="27" t="s">
        <v>75</v>
      </c>
      <c r="S3" s="27" t="s">
        <v>76</v>
      </c>
      <c r="T3" s="27" t="s">
        <v>77</v>
      </c>
      <c r="U3" s="27" t="s">
        <v>78</v>
      </c>
      <c r="V3" s="60"/>
      <c r="W3" s="60"/>
      <c r="X3" s="60"/>
      <c r="Y3" s="60"/>
      <c r="Z3" s="65"/>
      <c r="AA3" s="64"/>
      <c r="AB3" s="60"/>
    </row>
    <row r="4" spans="1:28" ht="12.75" customHeight="1" x14ac:dyDescent="0.2">
      <c r="B4" s="2" t="s">
        <v>52</v>
      </c>
      <c r="C4" s="13" t="s">
        <v>53</v>
      </c>
      <c r="D4" s="129" t="s">
        <v>54</v>
      </c>
      <c r="E4" s="130"/>
      <c r="F4" s="13"/>
      <c r="G4" s="8">
        <f>SUM(B5:B10)</f>
        <v>60</v>
      </c>
      <c r="H4" s="69" t="s">
        <v>55</v>
      </c>
      <c r="I4" s="8"/>
      <c r="J4" s="1"/>
      <c r="P4" s="27">
        <v>6</v>
      </c>
      <c r="Q4" s="27">
        <v>14</v>
      </c>
      <c r="R4" s="27">
        <v>5</v>
      </c>
      <c r="S4" s="27">
        <v>3</v>
      </c>
      <c r="T4" s="27">
        <v>7</v>
      </c>
      <c r="U4" s="27">
        <v>3</v>
      </c>
      <c r="V4" s="60"/>
      <c r="W4" s="60"/>
      <c r="X4" s="66"/>
      <c r="Y4" s="66"/>
      <c r="Z4" s="66"/>
      <c r="AA4" s="66"/>
      <c r="AB4" s="60"/>
    </row>
    <row r="5" spans="1:28" ht="12.75" customHeight="1" x14ac:dyDescent="0.2">
      <c r="A5" s="2" t="s">
        <v>56</v>
      </c>
      <c r="B5" s="12">
        <v>23</v>
      </c>
      <c r="C5" s="21">
        <f>AVERAGE(B5:B10)</f>
        <v>10</v>
      </c>
      <c r="D5" s="22">
        <f t="shared" ref="D5:D10" si="0">SUM(B5-C5)</f>
        <v>13</v>
      </c>
      <c r="E5" s="22">
        <f t="shared" ref="E5:E10" si="1">SUM(D5^2)</f>
        <v>169</v>
      </c>
      <c r="F5" s="22">
        <f t="shared" ref="F5:F10" si="2">SUM(E5/C5)</f>
        <v>16.899999999999999</v>
      </c>
      <c r="G5" s="8"/>
      <c r="H5" s="10">
        <f t="shared" ref="H5:H10" si="3">B5*100/G$4</f>
        <v>38.333333333333336</v>
      </c>
      <c r="I5" s="23"/>
      <c r="J5" s="1"/>
      <c r="P5" s="16"/>
      <c r="Q5" s="16"/>
      <c r="R5" s="16"/>
      <c r="S5" s="16"/>
      <c r="T5" s="16"/>
      <c r="U5" s="16"/>
      <c r="V5" s="60"/>
      <c r="W5" s="60"/>
      <c r="X5" s="60"/>
      <c r="Y5" s="60"/>
      <c r="Z5" s="60"/>
      <c r="AA5" s="60"/>
      <c r="AB5" s="60"/>
    </row>
    <row r="6" spans="1:28" ht="12.75" customHeight="1" x14ac:dyDescent="0.2">
      <c r="A6" s="2" t="s">
        <v>57</v>
      </c>
      <c r="B6" s="12">
        <v>11</v>
      </c>
      <c r="C6" s="21">
        <f>AVERAGE(B5:B10)</f>
        <v>10</v>
      </c>
      <c r="D6" s="22">
        <f t="shared" si="0"/>
        <v>1</v>
      </c>
      <c r="E6" s="22">
        <f t="shared" si="1"/>
        <v>1</v>
      </c>
      <c r="F6" s="22">
        <f t="shared" si="2"/>
        <v>0.1</v>
      </c>
      <c r="G6" s="8"/>
      <c r="H6" s="10">
        <f t="shared" si="3"/>
        <v>18.333333333333332</v>
      </c>
      <c r="I6" s="23"/>
      <c r="J6" s="123" t="s">
        <v>60</v>
      </c>
      <c r="K6" s="122"/>
      <c r="L6" s="99"/>
      <c r="M6" s="99" t="s">
        <v>61</v>
      </c>
      <c r="N6" s="100"/>
      <c r="P6" s="16" t="s">
        <v>80</v>
      </c>
      <c r="Q6" s="16"/>
      <c r="R6" s="16"/>
      <c r="S6" s="16"/>
      <c r="T6" s="16" t="s">
        <v>81</v>
      </c>
      <c r="U6" s="16"/>
      <c r="V6" s="60"/>
      <c r="W6" s="60"/>
      <c r="X6" s="60"/>
      <c r="Y6" s="60"/>
      <c r="Z6" s="60"/>
      <c r="AA6" s="60"/>
      <c r="AB6" s="60"/>
    </row>
    <row r="7" spans="1:28" ht="12.75" customHeight="1" x14ac:dyDescent="0.2">
      <c r="A7" s="2" t="s">
        <v>58</v>
      </c>
      <c r="B7" s="12">
        <v>9</v>
      </c>
      <c r="C7" s="21">
        <f>AVERAGE(B5:B10)</f>
        <v>10</v>
      </c>
      <c r="D7" s="22">
        <f t="shared" si="0"/>
        <v>-1</v>
      </c>
      <c r="E7" s="22">
        <f t="shared" si="1"/>
        <v>1</v>
      </c>
      <c r="F7" s="22">
        <f t="shared" si="2"/>
        <v>0.1</v>
      </c>
      <c r="G7" s="8"/>
      <c r="H7" s="10">
        <f t="shared" si="3"/>
        <v>15</v>
      </c>
      <c r="I7" s="23"/>
      <c r="J7" s="98">
        <v>2</v>
      </c>
      <c r="K7" s="122"/>
      <c r="L7" s="97"/>
      <c r="M7" s="99">
        <v>52</v>
      </c>
      <c r="N7" s="122"/>
      <c r="P7" s="16" t="s">
        <v>82</v>
      </c>
      <c r="Q7" s="16"/>
      <c r="R7" s="16"/>
      <c r="S7" s="16"/>
      <c r="T7" s="16" t="s">
        <v>83</v>
      </c>
      <c r="U7" s="16"/>
      <c r="V7" s="60"/>
      <c r="W7" s="60"/>
      <c r="X7" s="60"/>
      <c r="Y7" s="60"/>
      <c r="Z7" s="60"/>
      <c r="AA7" s="60"/>
      <c r="AB7" s="60"/>
    </row>
    <row r="8" spans="1:28" ht="12.75" customHeight="1" x14ac:dyDescent="0.2">
      <c r="A8" s="2" t="s">
        <v>59</v>
      </c>
      <c r="B8" s="12">
        <v>8</v>
      </c>
      <c r="C8" s="21">
        <f>AVERAGE(B5:B10)</f>
        <v>10</v>
      </c>
      <c r="D8" s="22">
        <f t="shared" si="0"/>
        <v>-2</v>
      </c>
      <c r="E8" s="22">
        <f t="shared" si="1"/>
        <v>4</v>
      </c>
      <c r="F8" s="22">
        <f t="shared" si="2"/>
        <v>0.4</v>
      </c>
      <c r="G8" s="8"/>
      <c r="H8" s="10">
        <f t="shared" si="3"/>
        <v>13.333333333333334</v>
      </c>
      <c r="I8" s="23"/>
      <c r="J8" s="98">
        <v>3</v>
      </c>
      <c r="K8" s="122"/>
      <c r="L8" s="97"/>
      <c r="M8" s="99">
        <v>43</v>
      </c>
      <c r="N8" s="122"/>
      <c r="P8" s="16"/>
      <c r="Q8" s="16"/>
      <c r="R8" s="16"/>
      <c r="S8" s="16"/>
      <c r="T8" s="16"/>
      <c r="U8" s="16"/>
      <c r="V8" s="60"/>
      <c r="W8" s="60"/>
      <c r="X8" s="60"/>
      <c r="Y8" s="60"/>
      <c r="Z8" s="60"/>
      <c r="AA8" s="60"/>
      <c r="AB8" s="60"/>
    </row>
    <row r="9" spans="1:28" ht="12.75" customHeight="1" x14ac:dyDescent="0.2">
      <c r="A9" s="2" t="s">
        <v>62</v>
      </c>
      <c r="B9" s="12">
        <v>8</v>
      </c>
      <c r="C9" s="21">
        <f>AVERAGE(B5:B10)</f>
        <v>10</v>
      </c>
      <c r="D9" s="22">
        <f t="shared" si="0"/>
        <v>-2</v>
      </c>
      <c r="E9" s="22">
        <f t="shared" si="1"/>
        <v>4</v>
      </c>
      <c r="F9" s="22">
        <f t="shared" si="2"/>
        <v>0.4</v>
      </c>
      <c r="G9" s="8"/>
      <c r="H9" s="10">
        <f t="shared" si="3"/>
        <v>13.333333333333334</v>
      </c>
      <c r="I9" s="23"/>
      <c r="J9" s="98">
        <v>4</v>
      </c>
      <c r="K9" s="122"/>
      <c r="L9" s="97"/>
      <c r="M9" s="99">
        <v>33</v>
      </c>
      <c r="N9" s="122"/>
      <c r="P9" s="16" t="s">
        <v>47</v>
      </c>
      <c r="Q9" s="16">
        <v>13.157999999999999</v>
      </c>
      <c r="R9" s="16"/>
      <c r="S9" s="16"/>
      <c r="T9" s="16"/>
      <c r="U9" s="16"/>
      <c r="V9" s="60"/>
      <c r="W9" s="60"/>
      <c r="X9" s="60"/>
      <c r="Y9" s="60"/>
      <c r="Z9" s="60"/>
      <c r="AA9" s="60"/>
      <c r="AB9" s="60"/>
    </row>
    <row r="10" spans="1:28" ht="12.75" customHeight="1" x14ac:dyDescent="0.2">
      <c r="A10" s="2" t="s">
        <v>63</v>
      </c>
      <c r="B10" s="12">
        <v>1</v>
      </c>
      <c r="C10" s="21">
        <f>AVERAGE(B5:B10)</f>
        <v>10</v>
      </c>
      <c r="D10" s="22">
        <f t="shared" si="0"/>
        <v>-9</v>
      </c>
      <c r="E10" s="22">
        <f t="shared" si="1"/>
        <v>81</v>
      </c>
      <c r="F10" s="22">
        <f t="shared" si="2"/>
        <v>8.1</v>
      </c>
      <c r="G10" s="8"/>
      <c r="H10" s="10">
        <f t="shared" si="3"/>
        <v>1.6666666666666667</v>
      </c>
      <c r="I10" s="23"/>
      <c r="J10" s="98">
        <v>5</v>
      </c>
      <c r="K10" s="122"/>
      <c r="L10" s="97"/>
      <c r="M10" s="99">
        <v>21</v>
      </c>
      <c r="N10" s="122"/>
      <c r="P10" s="16" t="s">
        <v>85</v>
      </c>
      <c r="Q10" s="16">
        <v>11.071</v>
      </c>
      <c r="R10" s="16"/>
      <c r="S10" s="16"/>
      <c r="T10" s="16"/>
      <c r="U10" s="16"/>
      <c r="V10" s="60"/>
      <c r="W10" s="60"/>
      <c r="X10" s="60"/>
      <c r="Y10" s="60"/>
      <c r="Z10" s="60"/>
      <c r="AA10" s="60"/>
      <c r="AB10" s="60"/>
    </row>
    <row r="11" spans="1:28" ht="12.75" customHeight="1" x14ac:dyDescent="0.2">
      <c r="B11" s="8"/>
      <c r="G11" s="8"/>
      <c r="H11" s="10"/>
      <c r="I11" s="23"/>
      <c r="J11" s="98">
        <v>6</v>
      </c>
      <c r="K11" s="122"/>
      <c r="L11" s="97"/>
      <c r="M11" s="99">
        <v>5</v>
      </c>
      <c r="N11" s="122"/>
      <c r="P11" s="16" t="s">
        <v>86</v>
      </c>
      <c r="Q11" s="16" t="s">
        <v>87</v>
      </c>
      <c r="R11" s="16"/>
      <c r="S11" s="16"/>
      <c r="T11" s="16"/>
      <c r="U11" s="16"/>
      <c r="V11" s="60"/>
      <c r="W11" s="60"/>
      <c r="X11" s="60"/>
      <c r="Y11" s="60"/>
      <c r="Z11" s="60"/>
      <c r="AA11" s="60"/>
      <c r="AB11" s="60"/>
    </row>
    <row r="12" spans="1:28" ht="12.75" customHeight="1" x14ac:dyDescent="0.2">
      <c r="A12" s="1" t="s">
        <v>64</v>
      </c>
      <c r="B12" s="24"/>
      <c r="G12" s="87" t="s">
        <v>232</v>
      </c>
      <c r="H12" s="87"/>
      <c r="I12" s="87"/>
      <c r="J12" s="98">
        <v>7</v>
      </c>
      <c r="K12" s="122"/>
      <c r="L12" s="97"/>
      <c r="M12" s="99">
        <v>60</v>
      </c>
      <c r="N12" s="122"/>
      <c r="P12" s="16" t="s">
        <v>282</v>
      </c>
      <c r="Q12" s="16"/>
      <c r="R12" s="16"/>
      <c r="S12" s="16"/>
      <c r="T12" s="16"/>
      <c r="U12" s="16"/>
      <c r="V12" s="60"/>
      <c r="W12" s="60"/>
      <c r="X12" s="60"/>
      <c r="Y12" s="60"/>
      <c r="Z12" s="60"/>
      <c r="AA12" s="60"/>
      <c r="AB12" s="60"/>
    </row>
    <row r="13" spans="1:28" ht="12.75" customHeight="1" x14ac:dyDescent="0.2">
      <c r="A13" s="1" t="s">
        <v>65</v>
      </c>
      <c r="B13" s="24"/>
      <c r="G13" s="87" t="s">
        <v>231</v>
      </c>
      <c r="H13" s="87"/>
      <c r="I13" s="87"/>
      <c r="J13" s="98">
        <v>8</v>
      </c>
      <c r="K13" s="122"/>
      <c r="L13" s="122"/>
      <c r="M13" s="99">
        <v>73</v>
      </c>
      <c r="N13" s="122"/>
      <c r="P13" s="16" t="s">
        <v>283</v>
      </c>
      <c r="Q13" s="16"/>
      <c r="R13" s="16"/>
      <c r="S13" s="16"/>
      <c r="T13" s="16"/>
      <c r="U13" s="16"/>
      <c r="V13" s="60"/>
      <c r="W13" s="60"/>
      <c r="X13" s="60"/>
      <c r="Y13" s="60"/>
      <c r="Z13" s="60"/>
      <c r="AA13" s="60"/>
      <c r="AB13" s="60"/>
    </row>
    <row r="14" spans="1:28" ht="12.75" customHeight="1" x14ac:dyDescent="0.2">
      <c r="A14" s="1"/>
      <c r="B14" s="24"/>
      <c r="G14" s="1"/>
      <c r="H14" s="17"/>
      <c r="J14" s="106" t="s">
        <v>240</v>
      </c>
      <c r="K14" s="122"/>
      <c r="L14" s="122"/>
      <c r="M14" s="105">
        <v>87</v>
      </c>
      <c r="N14" s="122"/>
      <c r="P14" s="59" t="s">
        <v>219</v>
      </c>
      <c r="Q14" s="16"/>
      <c r="R14" s="16"/>
      <c r="S14" s="16"/>
      <c r="T14" s="16"/>
      <c r="U14" s="16"/>
      <c r="V14" s="60"/>
      <c r="W14" s="60"/>
      <c r="X14" s="60"/>
      <c r="Y14" s="60"/>
      <c r="Z14" s="60"/>
      <c r="AA14" s="60"/>
      <c r="AB14" s="60"/>
    </row>
    <row r="15" spans="1:28" ht="12.75" customHeight="1" x14ac:dyDescent="0.2">
      <c r="B15" s="24"/>
      <c r="G15" s="1"/>
      <c r="H15" s="17"/>
      <c r="J15" s="107" t="s">
        <v>241</v>
      </c>
      <c r="K15" s="107"/>
      <c r="L15" s="107"/>
      <c r="M15" s="108">
        <v>102</v>
      </c>
      <c r="N15" s="122"/>
      <c r="P15" s="16"/>
      <c r="Q15" s="16"/>
      <c r="R15" s="16"/>
      <c r="S15" s="16"/>
      <c r="T15" s="16"/>
      <c r="U15" s="16"/>
      <c r="V15" s="60"/>
      <c r="W15" s="60"/>
      <c r="X15" s="60"/>
      <c r="Y15" s="60"/>
      <c r="Z15" s="60"/>
      <c r="AA15" s="60"/>
      <c r="AB15" s="60"/>
    </row>
    <row r="16" spans="1:28" ht="12.75" customHeight="1" x14ac:dyDescent="0.2">
      <c r="B16" s="24"/>
      <c r="G16" s="1"/>
      <c r="H16" s="17"/>
      <c r="J16" s="90" t="s">
        <v>249</v>
      </c>
      <c r="K16" s="90"/>
      <c r="L16" s="90"/>
      <c r="M16" s="90"/>
      <c r="N16" s="90"/>
      <c r="P16" s="16" t="s">
        <v>284</v>
      </c>
      <c r="Q16" s="16"/>
      <c r="R16" s="16"/>
      <c r="S16" s="16"/>
      <c r="T16" s="16"/>
      <c r="U16" s="16"/>
      <c r="V16" s="60"/>
      <c r="W16" s="60"/>
      <c r="X16" s="60"/>
      <c r="Y16" s="60"/>
      <c r="Z16" s="60"/>
      <c r="AA16" s="60"/>
      <c r="AB16" s="60"/>
    </row>
    <row r="17" spans="1:28" ht="12.75" customHeight="1" x14ac:dyDescent="0.2">
      <c r="A17" s="2" t="s">
        <v>47</v>
      </c>
      <c r="B17" s="85">
        <f>SUM(F21:F26)</f>
        <v>110.49541284403671</v>
      </c>
      <c r="C17" s="2" t="s">
        <v>66</v>
      </c>
      <c r="G17" s="1"/>
      <c r="H17" s="17"/>
      <c r="J17" s="90" t="s">
        <v>242</v>
      </c>
      <c r="K17" s="90"/>
      <c r="L17" s="90"/>
      <c r="M17" s="90"/>
      <c r="N17" s="90"/>
      <c r="P17" s="16" t="s">
        <v>88</v>
      </c>
      <c r="Q17" s="16"/>
      <c r="R17" s="16"/>
      <c r="S17" s="16"/>
      <c r="T17" s="16"/>
      <c r="U17" s="16"/>
      <c r="V17" s="60"/>
      <c r="W17" s="60"/>
      <c r="X17" s="60"/>
      <c r="Y17" s="60"/>
      <c r="Z17" s="60"/>
      <c r="AA17" s="60"/>
      <c r="AB17" s="60"/>
    </row>
    <row r="18" spans="1:28" ht="12.75" customHeight="1" x14ac:dyDescent="0.2">
      <c r="A18" s="4" t="s">
        <v>5</v>
      </c>
      <c r="B18" s="86">
        <v>9.4879999999999995</v>
      </c>
      <c r="C18" s="8"/>
      <c r="G18" s="1"/>
      <c r="H18" s="17"/>
      <c r="J18" s="90" t="s">
        <v>250</v>
      </c>
      <c r="K18" s="90"/>
      <c r="L18" s="90"/>
      <c r="M18" s="90"/>
      <c r="N18" s="90"/>
      <c r="O18" s="102"/>
      <c r="P18" s="16" t="s">
        <v>285</v>
      </c>
      <c r="Q18" s="16"/>
      <c r="R18" s="16"/>
      <c r="S18" s="16"/>
      <c r="T18" s="16"/>
      <c r="U18" s="16"/>
      <c r="V18" s="60"/>
      <c r="W18" s="61"/>
      <c r="X18" s="61"/>
      <c r="Y18" s="60"/>
      <c r="Z18" s="60"/>
      <c r="AA18" s="64"/>
      <c r="AB18" s="60"/>
    </row>
    <row r="19" spans="1:28" ht="12.75" customHeight="1" x14ac:dyDescent="0.2">
      <c r="A19" s="96" t="s">
        <v>66</v>
      </c>
      <c r="B19" s="8"/>
      <c r="C19" s="8"/>
      <c r="G19" s="1" t="s">
        <v>25</v>
      </c>
      <c r="H19" s="17"/>
      <c r="O19" s="102"/>
    </row>
    <row r="20" spans="1:28" ht="12.75" customHeight="1" x14ac:dyDescent="0.2">
      <c r="B20" s="2" t="s">
        <v>52</v>
      </c>
      <c r="C20" s="13" t="s">
        <v>53</v>
      </c>
      <c r="D20" s="129" t="s">
        <v>54</v>
      </c>
      <c r="E20" s="130"/>
      <c r="F20" s="13"/>
      <c r="G20" s="1">
        <f>SUM(B21:B25)</f>
        <v>109</v>
      </c>
      <c r="H20" s="69" t="s">
        <v>55</v>
      </c>
      <c r="O20" s="102"/>
      <c r="T20" s="23"/>
      <c r="U20" s="4"/>
    </row>
    <row r="21" spans="1:28" ht="12.75" customHeight="1" x14ac:dyDescent="0.2">
      <c r="A21" s="2" t="s">
        <v>67</v>
      </c>
      <c r="B21" s="12">
        <v>20</v>
      </c>
      <c r="C21" s="21">
        <f t="shared" ref="C21:C25" si="4">AVERAGE(B$21:B$25)</f>
        <v>21.8</v>
      </c>
      <c r="D21" s="22">
        <f t="shared" ref="D21:D25" si="5">SUM(B21-C21)</f>
        <v>-1.8000000000000007</v>
      </c>
      <c r="E21" s="22">
        <f t="shared" ref="E21:E25" si="6">SUM(D21^2)</f>
        <v>3.2400000000000024</v>
      </c>
      <c r="F21" s="22">
        <f t="shared" ref="F21:F25" si="7">SUM(E21/C21)</f>
        <v>0.14862385321100929</v>
      </c>
      <c r="G21" s="1"/>
      <c r="H21" s="10">
        <f t="shared" ref="H21:H25" si="8">B21*100/G$20</f>
        <v>18.348623853211009</v>
      </c>
      <c r="J21" s="73" t="s">
        <v>248</v>
      </c>
      <c r="K21" s="56"/>
      <c r="L21" s="56"/>
      <c r="M21" s="56"/>
      <c r="N21" s="56"/>
      <c r="O21" s="74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</row>
    <row r="22" spans="1:28" ht="12.75" customHeight="1" x14ac:dyDescent="0.2">
      <c r="A22" s="2" t="s">
        <v>68</v>
      </c>
      <c r="B22" s="12">
        <v>60</v>
      </c>
      <c r="C22" s="21">
        <f t="shared" si="4"/>
        <v>21.8</v>
      </c>
      <c r="D22" s="22">
        <f t="shared" si="5"/>
        <v>38.200000000000003</v>
      </c>
      <c r="E22" s="22">
        <f t="shared" si="6"/>
        <v>1459.2400000000002</v>
      </c>
      <c r="F22" s="22">
        <f t="shared" si="7"/>
        <v>66.937614678899095</v>
      </c>
      <c r="G22" s="1"/>
      <c r="H22" s="10">
        <f t="shared" si="8"/>
        <v>55.045871559633028</v>
      </c>
      <c r="J22" s="56"/>
      <c r="K22" s="56"/>
      <c r="L22" s="56"/>
      <c r="M22" s="56"/>
      <c r="N22" s="56"/>
      <c r="O22" s="74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</row>
    <row r="23" spans="1:28" ht="12.75" customHeight="1" x14ac:dyDescent="0.2">
      <c r="A23" s="2" t="s">
        <v>70</v>
      </c>
      <c r="B23" s="12">
        <v>28</v>
      </c>
      <c r="C23" s="21">
        <f t="shared" si="4"/>
        <v>21.8</v>
      </c>
      <c r="D23" s="22">
        <f t="shared" si="5"/>
        <v>6.1999999999999993</v>
      </c>
      <c r="E23" s="22">
        <f t="shared" si="6"/>
        <v>38.439999999999991</v>
      </c>
      <c r="F23" s="22">
        <f t="shared" si="7"/>
        <v>1.7633027522935776</v>
      </c>
      <c r="G23" s="1"/>
      <c r="H23" s="10">
        <f t="shared" si="8"/>
        <v>25.688073394495412</v>
      </c>
      <c r="J23" s="56"/>
      <c r="K23" s="56"/>
      <c r="L23" s="56"/>
      <c r="M23" s="56"/>
      <c r="N23" s="56"/>
      <c r="O23" s="74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</row>
    <row r="24" spans="1:28" ht="12.75" customHeight="1" x14ac:dyDescent="0.2">
      <c r="A24" s="2" t="s">
        <v>72</v>
      </c>
      <c r="B24" s="12">
        <v>1</v>
      </c>
      <c r="C24" s="21">
        <f t="shared" si="4"/>
        <v>21.8</v>
      </c>
      <c r="D24" s="22">
        <f t="shared" si="5"/>
        <v>-20.8</v>
      </c>
      <c r="E24" s="22">
        <f t="shared" si="6"/>
        <v>432.64000000000004</v>
      </c>
      <c r="F24" s="22">
        <f t="shared" si="7"/>
        <v>19.845871559633029</v>
      </c>
      <c r="G24" s="1"/>
      <c r="H24" s="10">
        <f t="shared" si="8"/>
        <v>0.91743119266055051</v>
      </c>
      <c r="J24" s="56"/>
      <c r="K24" s="56"/>
      <c r="L24" s="56"/>
      <c r="M24" s="56"/>
      <c r="N24" s="56"/>
      <c r="O24" s="74"/>
      <c r="P24" s="56"/>
      <c r="Q24" s="56"/>
      <c r="R24" s="56"/>
      <c r="S24" s="56"/>
      <c r="T24" s="56"/>
      <c r="U24" s="56"/>
      <c r="V24" s="56"/>
      <c r="W24" s="56"/>
      <c r="X24" s="75"/>
      <c r="Y24" s="75"/>
      <c r="Z24" s="56"/>
      <c r="AA24" s="56"/>
      <c r="AB24" s="56"/>
    </row>
    <row r="25" spans="1:28" ht="12.75" customHeight="1" x14ac:dyDescent="0.2">
      <c r="A25" s="2" t="s">
        <v>79</v>
      </c>
      <c r="B25" s="12">
        <v>0</v>
      </c>
      <c r="C25" s="21">
        <f t="shared" si="4"/>
        <v>21.8</v>
      </c>
      <c r="D25" s="22">
        <f t="shared" si="5"/>
        <v>-21.8</v>
      </c>
      <c r="E25" s="22">
        <f t="shared" si="6"/>
        <v>475.24</v>
      </c>
      <c r="F25" s="22">
        <f t="shared" si="7"/>
        <v>21.8</v>
      </c>
      <c r="G25" s="1"/>
      <c r="H25" s="10">
        <f t="shared" si="8"/>
        <v>0</v>
      </c>
      <c r="J25" s="56"/>
      <c r="K25" s="56"/>
      <c r="L25" s="56"/>
      <c r="M25" s="56"/>
      <c r="N25" s="56"/>
      <c r="O25" s="74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</row>
    <row r="26" spans="1:28" ht="12.75" customHeight="1" x14ac:dyDescent="0.2">
      <c r="A26" s="28"/>
      <c r="B26" s="29"/>
      <c r="C26" s="30"/>
      <c r="D26" s="31"/>
      <c r="E26" s="31"/>
      <c r="F26" s="31"/>
      <c r="G26" s="1"/>
      <c r="H26" s="17"/>
      <c r="J26" s="56"/>
      <c r="K26" s="56"/>
      <c r="L26" s="56"/>
      <c r="M26" s="56"/>
      <c r="N26" s="56"/>
      <c r="O26" s="74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</row>
    <row r="27" spans="1:28" ht="12.75" customHeight="1" x14ac:dyDescent="0.2">
      <c r="A27" s="28"/>
      <c r="B27" s="28"/>
      <c r="G27" s="1"/>
      <c r="H27" s="17"/>
      <c r="J27" s="56"/>
      <c r="K27" s="56"/>
      <c r="L27" s="56"/>
      <c r="M27" s="56"/>
      <c r="N27" s="56"/>
      <c r="O27" s="74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</row>
    <row r="28" spans="1:28" ht="12.75" customHeight="1" x14ac:dyDescent="0.2">
      <c r="G28" s="1"/>
      <c r="H28" s="17"/>
      <c r="J28" s="56"/>
      <c r="K28" s="56"/>
      <c r="L28" s="56"/>
      <c r="M28" s="56"/>
      <c r="N28" s="56"/>
      <c r="O28" s="74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</row>
    <row r="29" spans="1:28" ht="12.75" customHeight="1" x14ac:dyDescent="0.2">
      <c r="A29" s="2" t="s">
        <v>47</v>
      </c>
      <c r="B29" s="85">
        <f>SUM(F33:F36)</f>
        <v>3.3333333333333335</v>
      </c>
      <c r="C29" s="2" t="s">
        <v>84</v>
      </c>
      <c r="G29" s="1"/>
      <c r="H29" s="17"/>
      <c r="J29" s="56"/>
      <c r="K29" s="56"/>
      <c r="L29" s="56"/>
      <c r="M29" s="56"/>
      <c r="N29" s="56"/>
      <c r="O29" s="74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</row>
    <row r="30" spans="1:28" ht="12.75" customHeight="1" x14ac:dyDescent="0.2">
      <c r="A30" s="4" t="s">
        <v>5</v>
      </c>
      <c r="B30" s="86">
        <v>7.8150000000000004</v>
      </c>
      <c r="C30" s="8"/>
      <c r="G30" s="1"/>
      <c r="H30" s="17"/>
      <c r="J30" s="56"/>
      <c r="K30" s="56"/>
      <c r="L30" s="56"/>
      <c r="M30" s="56"/>
      <c r="N30" s="56"/>
      <c r="O30" s="74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</row>
    <row r="31" spans="1:28" ht="12.75" customHeight="1" x14ac:dyDescent="0.2">
      <c r="A31" s="96" t="s">
        <v>84</v>
      </c>
      <c r="B31" s="8"/>
      <c r="C31" s="8"/>
      <c r="G31" s="1" t="s">
        <v>25</v>
      </c>
      <c r="H31" s="17"/>
      <c r="J31" s="56"/>
      <c r="K31" s="56"/>
      <c r="L31" s="56"/>
      <c r="M31" s="56"/>
      <c r="N31" s="56"/>
      <c r="O31" s="74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</row>
    <row r="32" spans="1:28" ht="12.75" customHeight="1" x14ac:dyDescent="0.2">
      <c r="B32" s="2" t="s">
        <v>52</v>
      </c>
      <c r="C32" s="13" t="s">
        <v>53</v>
      </c>
      <c r="D32" s="129" t="s">
        <v>54</v>
      </c>
      <c r="E32" s="130"/>
      <c r="F32" s="13"/>
      <c r="G32" s="1">
        <f>SUM(B33:B36)</f>
        <v>12</v>
      </c>
      <c r="H32" s="69" t="s">
        <v>55</v>
      </c>
      <c r="J32" s="56"/>
      <c r="K32" s="56"/>
      <c r="L32" s="56"/>
      <c r="M32" s="56"/>
      <c r="N32" s="56"/>
      <c r="O32" s="74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</row>
    <row r="33" spans="1:28" ht="12.75" customHeight="1" x14ac:dyDescent="0.2">
      <c r="A33" s="2" t="s">
        <v>67</v>
      </c>
      <c r="B33" s="12">
        <v>1</v>
      </c>
      <c r="C33" s="21">
        <f t="shared" ref="C33:C36" si="9">AVERAGE(B$33:B$36)</f>
        <v>3</v>
      </c>
      <c r="D33" s="22">
        <f t="shared" ref="D33:D36" si="10">SUM(B33-C33)</f>
        <v>-2</v>
      </c>
      <c r="E33" s="22">
        <f t="shared" ref="E33:E36" si="11">SUM(D33^2)</f>
        <v>4</v>
      </c>
      <c r="F33" s="22">
        <f t="shared" ref="F33:F36" si="12">SUM(E33/C33)</f>
        <v>1.3333333333333333</v>
      </c>
      <c r="G33" s="1"/>
      <c r="H33" s="10">
        <f t="shared" ref="H33:H36" si="13">B33*100/G$32</f>
        <v>8.3333333333333339</v>
      </c>
      <c r="J33" s="56"/>
      <c r="K33" s="56"/>
      <c r="L33" s="56"/>
      <c r="M33" s="56"/>
      <c r="N33" s="56"/>
      <c r="O33" s="74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</row>
    <row r="34" spans="1:28" ht="12.75" customHeight="1" x14ac:dyDescent="0.2">
      <c r="A34" s="2" t="s">
        <v>68</v>
      </c>
      <c r="B34" s="12">
        <v>4</v>
      </c>
      <c r="C34" s="21">
        <f t="shared" si="9"/>
        <v>3</v>
      </c>
      <c r="D34" s="22">
        <f t="shared" si="10"/>
        <v>1</v>
      </c>
      <c r="E34" s="22">
        <f t="shared" si="11"/>
        <v>1</v>
      </c>
      <c r="F34" s="22">
        <f t="shared" si="12"/>
        <v>0.33333333333333331</v>
      </c>
      <c r="G34" s="1"/>
      <c r="H34" s="10">
        <f t="shared" si="13"/>
        <v>33.333333333333336</v>
      </c>
      <c r="J34" s="56"/>
      <c r="K34" s="56"/>
      <c r="L34" s="56"/>
      <c r="M34" s="56"/>
      <c r="N34" s="56"/>
      <c r="O34" s="74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75"/>
      <c r="AB34" s="56"/>
    </row>
    <row r="35" spans="1:28" ht="12.75" customHeight="1" x14ac:dyDescent="0.2">
      <c r="A35" s="2" t="s">
        <v>70</v>
      </c>
      <c r="B35" s="12">
        <v>5</v>
      </c>
      <c r="C35" s="21">
        <f t="shared" si="9"/>
        <v>3</v>
      </c>
      <c r="D35" s="22">
        <f t="shared" si="10"/>
        <v>2</v>
      </c>
      <c r="E35" s="22">
        <f t="shared" si="11"/>
        <v>4</v>
      </c>
      <c r="F35" s="22">
        <f t="shared" si="12"/>
        <v>1.3333333333333333</v>
      </c>
      <c r="G35" s="1"/>
      <c r="H35" s="10">
        <f t="shared" si="13"/>
        <v>41.666666666666664</v>
      </c>
      <c r="J35" s="56"/>
      <c r="K35" s="56"/>
      <c r="L35" s="56"/>
      <c r="M35" s="56"/>
      <c r="N35" s="56"/>
      <c r="O35" s="74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</row>
    <row r="36" spans="1:28" ht="12.75" customHeight="1" x14ac:dyDescent="0.2">
      <c r="A36" s="2" t="s">
        <v>72</v>
      </c>
      <c r="B36" s="12">
        <v>2</v>
      </c>
      <c r="C36" s="21">
        <f t="shared" si="9"/>
        <v>3</v>
      </c>
      <c r="D36" s="22">
        <f t="shared" si="10"/>
        <v>-1</v>
      </c>
      <c r="E36" s="22">
        <f t="shared" si="11"/>
        <v>1</v>
      </c>
      <c r="F36" s="22">
        <f t="shared" si="12"/>
        <v>0.33333333333333331</v>
      </c>
      <c r="G36" s="1"/>
      <c r="H36" s="10">
        <f t="shared" si="13"/>
        <v>16.666666666666668</v>
      </c>
      <c r="J36" s="56"/>
      <c r="K36" s="56"/>
      <c r="L36" s="56"/>
      <c r="M36" s="56"/>
      <c r="N36" s="56"/>
      <c r="O36" s="74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</row>
    <row r="37" spans="1:28" ht="12.75" customHeight="1" x14ac:dyDescent="0.2">
      <c r="A37" s="32"/>
      <c r="B37" s="29"/>
      <c r="C37" s="30"/>
      <c r="D37" s="31"/>
      <c r="E37" s="31"/>
      <c r="F37" s="31"/>
      <c r="G37" s="1"/>
      <c r="H37" s="17"/>
      <c r="J37" s="56"/>
      <c r="K37" s="56"/>
      <c r="L37" s="56"/>
      <c r="M37" s="56"/>
      <c r="N37" s="56"/>
      <c r="O37" s="74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</row>
    <row r="38" spans="1:28" ht="12.75" customHeight="1" x14ac:dyDescent="0.2">
      <c r="A38" s="28"/>
      <c r="B38" s="28"/>
      <c r="G38" s="1"/>
      <c r="H38" s="17"/>
      <c r="J38" s="56"/>
      <c r="K38" s="56"/>
      <c r="L38" s="56"/>
      <c r="M38" s="56"/>
      <c r="N38" s="56"/>
      <c r="O38" s="74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</row>
    <row r="39" spans="1:28" ht="12.75" customHeight="1" x14ac:dyDescent="0.2">
      <c r="A39" s="2" t="s">
        <v>47</v>
      </c>
      <c r="B39" s="85">
        <f>SUM(F43:F45)</f>
        <v>4.5714285714285712</v>
      </c>
      <c r="C39" s="2" t="s">
        <v>89</v>
      </c>
      <c r="G39" s="1"/>
      <c r="H39" s="17"/>
    </row>
    <row r="40" spans="1:28" ht="12.75" customHeight="1" x14ac:dyDescent="0.2">
      <c r="A40" s="4" t="s">
        <v>5</v>
      </c>
      <c r="B40" s="86">
        <v>5.9909999999999997</v>
      </c>
      <c r="C40" s="8"/>
      <c r="G40" s="1"/>
      <c r="H40" s="17"/>
      <c r="Q40" s="8"/>
      <c r="R40" s="8"/>
      <c r="U40" s="4"/>
      <c r="V40" s="8"/>
      <c r="W40" s="8"/>
    </row>
    <row r="41" spans="1:28" ht="12.75" customHeight="1" x14ac:dyDescent="0.2">
      <c r="A41" s="96" t="s">
        <v>89</v>
      </c>
      <c r="B41" s="8"/>
      <c r="C41" s="8"/>
      <c r="G41" s="1" t="s">
        <v>25</v>
      </c>
      <c r="H41" s="17"/>
    </row>
    <row r="42" spans="1:28" ht="12.75" customHeight="1" x14ac:dyDescent="0.2">
      <c r="B42" s="2" t="s">
        <v>52</v>
      </c>
      <c r="C42" s="13" t="s">
        <v>53</v>
      </c>
      <c r="D42" s="129" t="s">
        <v>54</v>
      </c>
      <c r="E42" s="130"/>
      <c r="F42" s="13"/>
      <c r="G42" s="1">
        <f>SUM(B43:B45)</f>
        <v>21</v>
      </c>
      <c r="H42" s="69" t="s">
        <v>55</v>
      </c>
    </row>
    <row r="43" spans="1:28" ht="12.75" customHeight="1" x14ac:dyDescent="0.2">
      <c r="A43" s="2" t="s">
        <v>67</v>
      </c>
      <c r="B43" s="12">
        <v>11</v>
      </c>
      <c r="C43" s="21">
        <f>AVERAGE(B43:B45)</f>
        <v>7</v>
      </c>
      <c r="D43" s="22">
        <f t="shared" ref="D43:D45" si="14">SUM(B43-C43)</f>
        <v>4</v>
      </c>
      <c r="E43" s="22">
        <f t="shared" ref="E43:E45" si="15">SUM(D43^2)</f>
        <v>16</v>
      </c>
      <c r="F43" s="22">
        <f t="shared" ref="F43:F45" si="16">SUM(E43/C43)</f>
        <v>2.2857142857142856</v>
      </c>
      <c r="G43" s="1"/>
      <c r="H43" s="10">
        <f t="shared" ref="H43:H45" si="17">B43*100/G$42</f>
        <v>52.38095238095238</v>
      </c>
    </row>
    <row r="44" spans="1:28" ht="12.75" customHeight="1" x14ac:dyDescent="0.2">
      <c r="A44" s="2" t="s">
        <v>68</v>
      </c>
      <c r="B44" s="12">
        <v>3</v>
      </c>
      <c r="C44" s="21">
        <f>AVERAGE(B43:B45)</f>
        <v>7</v>
      </c>
      <c r="D44" s="22">
        <f t="shared" si="14"/>
        <v>-4</v>
      </c>
      <c r="E44" s="22">
        <f t="shared" si="15"/>
        <v>16</v>
      </c>
      <c r="F44" s="22">
        <f t="shared" si="16"/>
        <v>2.2857142857142856</v>
      </c>
      <c r="G44" s="1"/>
      <c r="H44" s="10">
        <f t="shared" si="17"/>
        <v>14.285714285714286</v>
      </c>
    </row>
    <row r="45" spans="1:28" ht="12.75" customHeight="1" x14ac:dyDescent="0.2">
      <c r="A45" s="2" t="s">
        <v>70</v>
      </c>
      <c r="B45" s="12">
        <v>7</v>
      </c>
      <c r="C45" s="21">
        <f>AVERAGE(B43:B45)</f>
        <v>7</v>
      </c>
      <c r="D45" s="22">
        <f t="shared" si="14"/>
        <v>0</v>
      </c>
      <c r="E45" s="22">
        <f t="shared" si="15"/>
        <v>0</v>
      </c>
      <c r="F45" s="22">
        <f t="shared" si="16"/>
        <v>0</v>
      </c>
      <c r="G45" s="1"/>
      <c r="H45" s="10">
        <f t="shared" si="17"/>
        <v>33.333333333333336</v>
      </c>
    </row>
    <row r="46" spans="1:28" ht="12.75" customHeight="1" x14ac:dyDescent="0.2">
      <c r="B46" s="29"/>
      <c r="C46" s="30"/>
      <c r="D46" s="31"/>
      <c r="E46" s="31"/>
      <c r="F46" s="31"/>
      <c r="G46" s="1"/>
      <c r="H46" s="17"/>
    </row>
    <row r="47" spans="1:28" ht="12.75" customHeight="1" x14ac:dyDescent="0.2">
      <c r="B47" s="28"/>
      <c r="G47" s="1"/>
      <c r="H47" s="17"/>
    </row>
    <row r="48" spans="1:28" ht="12.75" customHeight="1" x14ac:dyDescent="0.2">
      <c r="A48" s="2" t="s">
        <v>47</v>
      </c>
      <c r="B48" s="85">
        <f>SUM(F52:F53)</f>
        <v>2.7557251908396947</v>
      </c>
      <c r="C48" s="2" t="s">
        <v>90</v>
      </c>
      <c r="G48" s="1"/>
      <c r="H48" s="17"/>
    </row>
    <row r="49" spans="1:23" ht="12.75" customHeight="1" x14ac:dyDescent="0.2">
      <c r="A49" s="4" t="s">
        <v>5</v>
      </c>
      <c r="B49" s="86">
        <v>3.8410000000000002</v>
      </c>
      <c r="C49" s="8"/>
      <c r="G49" s="1"/>
      <c r="H49" s="17"/>
    </row>
    <row r="50" spans="1:23" ht="12.75" customHeight="1" x14ac:dyDescent="0.2">
      <c r="A50" s="96" t="s">
        <v>90</v>
      </c>
      <c r="B50" s="8"/>
      <c r="C50" s="8"/>
      <c r="G50" s="1" t="s">
        <v>25</v>
      </c>
      <c r="H50" s="17"/>
    </row>
    <row r="51" spans="1:23" ht="12.75" customHeight="1" x14ac:dyDescent="0.2">
      <c r="B51" s="2" t="s">
        <v>52</v>
      </c>
      <c r="C51" s="13" t="s">
        <v>53</v>
      </c>
      <c r="D51" s="129" t="s">
        <v>54</v>
      </c>
      <c r="E51" s="130"/>
      <c r="F51" s="13"/>
      <c r="G51" s="1">
        <f>SUM(B52:B53)</f>
        <v>131</v>
      </c>
      <c r="H51" s="69" t="s">
        <v>55</v>
      </c>
    </row>
    <row r="52" spans="1:23" ht="12.75" customHeight="1" x14ac:dyDescent="0.2">
      <c r="A52" s="2" t="s">
        <v>67</v>
      </c>
      <c r="B52" s="12">
        <v>75</v>
      </c>
      <c r="C52" s="21">
        <f>AVERAGE(B52:B53)</f>
        <v>65.5</v>
      </c>
      <c r="D52" s="22">
        <f t="shared" ref="D52:D53" si="18">SUM(B52-C52)</f>
        <v>9.5</v>
      </c>
      <c r="E52" s="22">
        <f t="shared" ref="E52:E53" si="19">SUM(D52^2)</f>
        <v>90.25</v>
      </c>
      <c r="F52" s="22">
        <f t="shared" ref="F52:F53" si="20">SUM(E52/C52)</f>
        <v>1.3778625954198473</v>
      </c>
      <c r="G52" s="1"/>
      <c r="H52" s="10">
        <f t="shared" ref="H52:H53" si="21">B52*100/G$51</f>
        <v>57.251908396946568</v>
      </c>
    </row>
    <row r="53" spans="1:23" ht="12.75" customHeight="1" x14ac:dyDescent="0.2">
      <c r="A53" s="2" t="s">
        <v>68</v>
      </c>
      <c r="B53" s="12">
        <v>56</v>
      </c>
      <c r="C53" s="21">
        <f>AVERAGE(B52:B53)</f>
        <v>65.5</v>
      </c>
      <c r="D53" s="22">
        <f t="shared" si="18"/>
        <v>-9.5</v>
      </c>
      <c r="E53" s="22">
        <f t="shared" si="19"/>
        <v>90.25</v>
      </c>
      <c r="F53" s="22">
        <f t="shared" si="20"/>
        <v>1.3778625954198473</v>
      </c>
      <c r="G53" s="1"/>
      <c r="H53" s="10">
        <f t="shared" si="21"/>
        <v>42.748091603053432</v>
      </c>
    </row>
    <row r="54" spans="1:23" ht="12.75" customHeight="1" x14ac:dyDescent="0.2">
      <c r="B54" s="8"/>
      <c r="C54" s="14"/>
      <c r="G54" s="1"/>
      <c r="H54" s="10"/>
    </row>
    <row r="55" spans="1:23" ht="12.75" customHeight="1" x14ac:dyDescent="0.2">
      <c r="A55" s="32"/>
      <c r="B55" s="35"/>
      <c r="C55" s="14"/>
      <c r="G55" s="1"/>
      <c r="H55" s="17"/>
    </row>
    <row r="56" spans="1:23" ht="12.75" customHeight="1" x14ac:dyDescent="0.2">
      <c r="A56" s="2" t="s">
        <v>47</v>
      </c>
      <c r="B56" s="85">
        <f>SUM(F60:F66)</f>
        <v>14.949999999999998</v>
      </c>
      <c r="C56" s="8"/>
      <c r="D56" s="1"/>
      <c r="E56" s="1"/>
      <c r="F56" s="1"/>
      <c r="G56" s="1"/>
      <c r="H56" s="17"/>
    </row>
    <row r="57" spans="1:23" ht="12.75" customHeight="1" x14ac:dyDescent="0.2">
      <c r="A57" s="4" t="s">
        <v>5</v>
      </c>
      <c r="B57" s="86">
        <v>12.592000000000001</v>
      </c>
      <c r="C57" s="8"/>
      <c r="D57" s="1"/>
      <c r="E57" s="1"/>
      <c r="F57" s="1"/>
      <c r="G57" s="1"/>
      <c r="H57" s="17"/>
      <c r="I57" s="10"/>
    </row>
    <row r="58" spans="1:23" ht="12.75" customHeight="1" x14ac:dyDescent="0.2">
      <c r="A58" s="95" t="s">
        <v>91</v>
      </c>
      <c r="B58" s="8"/>
      <c r="C58" s="8"/>
      <c r="D58" s="1"/>
      <c r="E58" s="1"/>
      <c r="F58" s="1"/>
      <c r="G58" s="1" t="s">
        <v>25</v>
      </c>
      <c r="H58" s="17"/>
    </row>
    <row r="59" spans="1:23" ht="12.75" customHeight="1" x14ac:dyDescent="0.2">
      <c r="B59" s="2" t="s">
        <v>52</v>
      </c>
      <c r="C59" s="2" t="s">
        <v>53</v>
      </c>
      <c r="D59" s="127" t="s">
        <v>54</v>
      </c>
      <c r="E59" s="128"/>
      <c r="G59" s="1">
        <f>SUM(B60:B66)</f>
        <v>40</v>
      </c>
      <c r="H59" s="69" t="s">
        <v>55</v>
      </c>
      <c r="L59" s="8"/>
      <c r="N59" s="8"/>
      <c r="O59" s="8"/>
      <c r="S59" s="8"/>
      <c r="T59" s="8"/>
      <c r="U59" s="34"/>
      <c r="V59" s="8"/>
      <c r="W59" s="8"/>
    </row>
    <row r="60" spans="1:23" ht="12.75" customHeight="1" x14ac:dyDescent="0.2">
      <c r="A60" s="2" t="s">
        <v>67</v>
      </c>
      <c r="B60" s="12">
        <v>8</v>
      </c>
      <c r="C60" s="14">
        <f t="shared" ref="C60:C66" si="22">AVERAGE(B$60:B$66)</f>
        <v>5.7142857142857144</v>
      </c>
      <c r="D60">
        <f t="shared" ref="D60:D66" si="23">SUM(B60-C60)</f>
        <v>2.2857142857142856</v>
      </c>
      <c r="E60">
        <f t="shared" ref="E60:E66" si="24">SUM(D60^2)</f>
        <v>5.2244897959183669</v>
      </c>
      <c r="F60">
        <f t="shared" ref="F60:F66" si="25">SUM(E60/C60)</f>
        <v>0.91428571428571415</v>
      </c>
      <c r="G60" s="1"/>
      <c r="H60" s="10">
        <f t="shared" ref="H60:H66" si="26">B60*100/G$59</f>
        <v>20</v>
      </c>
      <c r="L60" s="8"/>
      <c r="N60" s="8"/>
      <c r="O60" s="8"/>
      <c r="S60" s="8"/>
      <c r="T60" s="8"/>
      <c r="U60" s="34"/>
      <c r="V60" s="8"/>
      <c r="W60" s="8"/>
    </row>
    <row r="61" spans="1:23" ht="12.75" customHeight="1" x14ac:dyDescent="0.2">
      <c r="A61" s="2" t="s">
        <v>68</v>
      </c>
      <c r="B61" s="12">
        <v>2</v>
      </c>
      <c r="C61" s="14">
        <f t="shared" si="22"/>
        <v>5.7142857142857144</v>
      </c>
      <c r="D61">
        <f t="shared" si="23"/>
        <v>-3.7142857142857144</v>
      </c>
      <c r="E61">
        <f t="shared" si="24"/>
        <v>13.795918367346939</v>
      </c>
      <c r="F61">
        <f t="shared" si="25"/>
        <v>2.4142857142857141</v>
      </c>
      <c r="G61" s="1"/>
      <c r="H61" s="10">
        <f t="shared" si="26"/>
        <v>5</v>
      </c>
      <c r="L61" s="8"/>
      <c r="N61" s="8"/>
      <c r="O61" s="8"/>
      <c r="S61" s="8"/>
      <c r="T61" s="8"/>
      <c r="U61" s="34"/>
      <c r="V61" s="8"/>
      <c r="W61" s="8"/>
    </row>
    <row r="62" spans="1:23" ht="12.75" customHeight="1" x14ac:dyDescent="0.2">
      <c r="A62" s="2" t="s">
        <v>70</v>
      </c>
      <c r="B62" s="12">
        <v>4</v>
      </c>
      <c r="C62" s="14">
        <f t="shared" si="22"/>
        <v>5.7142857142857144</v>
      </c>
      <c r="D62">
        <f t="shared" si="23"/>
        <v>-1.7142857142857144</v>
      </c>
      <c r="E62">
        <f t="shared" si="24"/>
        <v>2.9387755102040822</v>
      </c>
      <c r="F62">
        <f t="shared" si="25"/>
        <v>0.51428571428571435</v>
      </c>
      <c r="G62" s="1"/>
      <c r="H62" s="10">
        <f t="shared" si="26"/>
        <v>10</v>
      </c>
      <c r="N62" s="8"/>
      <c r="O62" s="8"/>
      <c r="U62" s="4"/>
      <c r="V62" s="8"/>
      <c r="W62" s="8"/>
    </row>
    <row r="63" spans="1:23" ht="12.75" customHeight="1" x14ac:dyDescent="0.2">
      <c r="A63" s="2" t="s">
        <v>72</v>
      </c>
      <c r="B63" s="12">
        <v>3</v>
      </c>
      <c r="C63" s="14">
        <f t="shared" si="22"/>
        <v>5.7142857142857144</v>
      </c>
      <c r="D63">
        <f t="shared" si="23"/>
        <v>-2.7142857142857144</v>
      </c>
      <c r="E63">
        <f t="shared" si="24"/>
        <v>7.3673469387755111</v>
      </c>
      <c r="F63">
        <f t="shared" si="25"/>
        <v>1.2892857142857144</v>
      </c>
      <c r="G63" s="1"/>
      <c r="H63" s="10">
        <f t="shared" si="26"/>
        <v>7.5</v>
      </c>
      <c r="N63" s="8"/>
      <c r="O63" s="8"/>
      <c r="U63" s="4"/>
      <c r="V63" s="8"/>
      <c r="W63" s="8"/>
    </row>
    <row r="64" spans="1:23" ht="12.75" customHeight="1" x14ac:dyDescent="0.2">
      <c r="A64" s="2" t="s">
        <v>79</v>
      </c>
      <c r="B64" s="12">
        <v>6</v>
      </c>
      <c r="C64" s="14">
        <f t="shared" si="22"/>
        <v>5.7142857142857144</v>
      </c>
      <c r="D64">
        <f t="shared" si="23"/>
        <v>0.28571428571428559</v>
      </c>
      <c r="E64">
        <f t="shared" si="24"/>
        <v>8.1632653061224414E-2</v>
      </c>
      <c r="F64">
        <f t="shared" si="25"/>
        <v>1.4285714285714271E-2</v>
      </c>
      <c r="G64" s="1"/>
      <c r="H64" s="10">
        <f t="shared" si="26"/>
        <v>15</v>
      </c>
      <c r="N64" s="8"/>
      <c r="O64" s="8"/>
      <c r="U64" s="4"/>
      <c r="V64" s="8"/>
      <c r="W64" s="8"/>
    </row>
    <row r="65" spans="1:23" ht="12.75" customHeight="1" x14ac:dyDescent="0.2">
      <c r="A65" s="2" t="s">
        <v>92</v>
      </c>
      <c r="B65" s="12">
        <v>13</v>
      </c>
      <c r="C65" s="14">
        <f t="shared" si="22"/>
        <v>5.7142857142857144</v>
      </c>
      <c r="D65">
        <f t="shared" si="23"/>
        <v>7.2857142857142856</v>
      </c>
      <c r="E65">
        <f t="shared" si="24"/>
        <v>53.08163265306122</v>
      </c>
      <c r="F65">
        <f t="shared" si="25"/>
        <v>9.2892857142857128</v>
      </c>
      <c r="G65" s="1"/>
      <c r="H65" s="10">
        <f t="shared" si="26"/>
        <v>32.5</v>
      </c>
      <c r="U65" s="4"/>
      <c r="V65" s="8"/>
      <c r="W65" s="8"/>
    </row>
    <row r="66" spans="1:23" ht="12.75" customHeight="1" x14ac:dyDescent="0.2">
      <c r="A66" s="2" t="s">
        <v>93</v>
      </c>
      <c r="B66" s="12">
        <v>4</v>
      </c>
      <c r="C66" s="14">
        <f t="shared" si="22"/>
        <v>5.7142857142857144</v>
      </c>
      <c r="D66">
        <f t="shared" si="23"/>
        <v>-1.7142857142857144</v>
      </c>
      <c r="E66">
        <f t="shared" si="24"/>
        <v>2.9387755102040822</v>
      </c>
      <c r="F66">
        <f t="shared" si="25"/>
        <v>0.51428571428571435</v>
      </c>
      <c r="G66" s="1"/>
      <c r="H66" s="10">
        <f t="shared" si="26"/>
        <v>10</v>
      </c>
      <c r="U66" s="4"/>
      <c r="V66" s="8"/>
      <c r="W66" s="8"/>
    </row>
    <row r="67" spans="1:23" ht="12.75" customHeight="1" x14ac:dyDescent="0.2">
      <c r="G67" s="1"/>
      <c r="H67" s="17"/>
      <c r="U67" s="4"/>
      <c r="V67" s="8"/>
      <c r="W67" s="8"/>
    </row>
    <row r="68" spans="1:23" ht="12.75" customHeight="1" x14ac:dyDescent="0.2">
      <c r="D68" s="8"/>
      <c r="E68" s="8"/>
      <c r="G68" s="1"/>
      <c r="H68" s="17"/>
      <c r="U68" s="4"/>
      <c r="V68" s="8"/>
      <c r="W68" s="8"/>
    </row>
    <row r="69" spans="1:23" ht="12.75" customHeight="1" x14ac:dyDescent="0.2">
      <c r="A69" s="2" t="s">
        <v>47</v>
      </c>
      <c r="B69" s="85">
        <f>SUM(F73:F79)</f>
        <v>15.59090909090909</v>
      </c>
      <c r="C69" s="8"/>
      <c r="D69" s="1"/>
      <c r="E69" s="1"/>
      <c r="F69" s="1"/>
      <c r="G69" s="1"/>
      <c r="H69" s="17"/>
      <c r="I69" s="1"/>
      <c r="U69" s="4"/>
      <c r="V69" s="8"/>
      <c r="W69" s="8"/>
    </row>
    <row r="70" spans="1:23" ht="12.75" customHeight="1" x14ac:dyDescent="0.2">
      <c r="A70" s="4" t="s">
        <v>5</v>
      </c>
      <c r="B70" s="86">
        <v>14.067</v>
      </c>
      <c r="C70" s="8"/>
      <c r="D70" s="1"/>
      <c r="E70" s="1"/>
      <c r="F70" s="1"/>
      <c r="G70" s="1"/>
      <c r="H70" s="17"/>
      <c r="U70" s="4"/>
      <c r="V70" s="8"/>
      <c r="W70" s="8"/>
    </row>
    <row r="71" spans="1:23" ht="12.75" customHeight="1" x14ac:dyDescent="0.2">
      <c r="A71" s="95" t="s">
        <v>94</v>
      </c>
      <c r="B71" s="8"/>
      <c r="C71" s="8"/>
      <c r="D71" s="1"/>
      <c r="E71" s="1"/>
      <c r="F71" s="1"/>
      <c r="G71" s="1" t="s">
        <v>25</v>
      </c>
      <c r="H71" s="17"/>
      <c r="U71" s="4"/>
      <c r="V71" s="8"/>
      <c r="W71" s="8"/>
    </row>
    <row r="72" spans="1:23" ht="12.75" customHeight="1" x14ac:dyDescent="0.2">
      <c r="B72" s="2" t="s">
        <v>52</v>
      </c>
      <c r="C72" s="2" t="s">
        <v>53</v>
      </c>
      <c r="D72" s="127" t="s">
        <v>54</v>
      </c>
      <c r="E72" s="128"/>
      <c r="G72" s="1">
        <f>SUM(B73:B80)</f>
        <v>44</v>
      </c>
      <c r="H72" s="69" t="s">
        <v>55</v>
      </c>
      <c r="U72" s="4"/>
      <c r="V72" s="8"/>
      <c r="W72" s="8"/>
    </row>
    <row r="73" spans="1:23" ht="12.75" customHeight="1" x14ac:dyDescent="0.2">
      <c r="A73" s="2" t="s">
        <v>67</v>
      </c>
      <c r="B73" s="12">
        <v>8</v>
      </c>
      <c r="C73" s="14">
        <f t="shared" ref="C73:C80" si="27">AVERAGE(B$73:B$80)</f>
        <v>5.5</v>
      </c>
      <c r="D73">
        <f t="shared" ref="D73:D80" si="28">SUM(B73-C73)</f>
        <v>2.5</v>
      </c>
      <c r="E73">
        <f t="shared" ref="E73:E80" si="29">SUM(D73^2)</f>
        <v>6.25</v>
      </c>
      <c r="F73">
        <f t="shared" ref="F73:F80" si="30">SUM(E73/C73)</f>
        <v>1.1363636363636365</v>
      </c>
      <c r="G73" s="1"/>
      <c r="H73" s="10">
        <f t="shared" ref="H73:H80" si="31">B73*100/G$72</f>
        <v>18.181818181818183</v>
      </c>
      <c r="U73" s="4"/>
      <c r="V73" s="8"/>
      <c r="W73" s="8"/>
    </row>
    <row r="74" spans="1:23" ht="12.75" customHeight="1" x14ac:dyDescent="0.2">
      <c r="A74" s="2" t="s">
        <v>68</v>
      </c>
      <c r="B74" s="12">
        <v>2</v>
      </c>
      <c r="C74" s="14">
        <f t="shared" si="27"/>
        <v>5.5</v>
      </c>
      <c r="D74">
        <f t="shared" si="28"/>
        <v>-3.5</v>
      </c>
      <c r="E74">
        <f t="shared" si="29"/>
        <v>12.25</v>
      </c>
      <c r="F74">
        <f t="shared" si="30"/>
        <v>2.2272727272727271</v>
      </c>
      <c r="G74" s="1"/>
      <c r="H74" s="10">
        <f t="shared" si="31"/>
        <v>4.5454545454545459</v>
      </c>
      <c r="U74" s="4"/>
      <c r="V74" s="8"/>
      <c r="W74" s="8"/>
    </row>
    <row r="75" spans="1:23" ht="12.75" customHeight="1" x14ac:dyDescent="0.2">
      <c r="A75" s="2" t="s">
        <v>70</v>
      </c>
      <c r="B75" s="12">
        <v>4</v>
      </c>
      <c r="C75" s="14">
        <f t="shared" si="27"/>
        <v>5.5</v>
      </c>
      <c r="D75">
        <f t="shared" si="28"/>
        <v>-1.5</v>
      </c>
      <c r="E75">
        <f t="shared" si="29"/>
        <v>2.25</v>
      </c>
      <c r="F75">
        <f t="shared" si="30"/>
        <v>0.40909090909090912</v>
      </c>
      <c r="G75" s="1"/>
      <c r="H75" s="10">
        <f t="shared" si="31"/>
        <v>9.0909090909090917</v>
      </c>
      <c r="U75" s="4"/>
      <c r="V75" s="8"/>
      <c r="W75" s="8"/>
    </row>
    <row r="76" spans="1:23" ht="12.75" customHeight="1" x14ac:dyDescent="0.2">
      <c r="A76" s="2" t="s">
        <v>72</v>
      </c>
      <c r="B76" s="12">
        <v>3</v>
      </c>
      <c r="C76" s="14">
        <f t="shared" si="27"/>
        <v>5.5</v>
      </c>
      <c r="D76">
        <f t="shared" si="28"/>
        <v>-2.5</v>
      </c>
      <c r="E76">
        <f t="shared" si="29"/>
        <v>6.25</v>
      </c>
      <c r="F76">
        <f t="shared" si="30"/>
        <v>1.1363636363636365</v>
      </c>
      <c r="G76" s="1"/>
      <c r="H76" s="10">
        <f t="shared" si="31"/>
        <v>6.8181818181818183</v>
      </c>
      <c r="U76" s="4"/>
      <c r="V76" s="8"/>
      <c r="W76" s="8"/>
    </row>
    <row r="77" spans="1:23" ht="12.75" customHeight="1" x14ac:dyDescent="0.2">
      <c r="A77" s="2" t="s">
        <v>79</v>
      </c>
      <c r="B77" s="12">
        <v>6</v>
      </c>
      <c r="C77" s="14">
        <f t="shared" si="27"/>
        <v>5.5</v>
      </c>
      <c r="D77">
        <f t="shared" si="28"/>
        <v>0.5</v>
      </c>
      <c r="E77">
        <f t="shared" si="29"/>
        <v>0.25</v>
      </c>
      <c r="F77">
        <f t="shared" si="30"/>
        <v>4.5454545454545456E-2</v>
      </c>
      <c r="G77" s="1"/>
      <c r="H77" s="10">
        <f t="shared" si="31"/>
        <v>13.636363636363637</v>
      </c>
      <c r="U77" s="4"/>
      <c r="V77" s="8"/>
      <c r="W77" s="8"/>
    </row>
    <row r="78" spans="1:23" ht="12.75" customHeight="1" x14ac:dyDescent="0.2">
      <c r="A78" s="2" t="s">
        <v>92</v>
      </c>
      <c r="B78" s="12">
        <v>13</v>
      </c>
      <c r="C78" s="14">
        <f t="shared" si="27"/>
        <v>5.5</v>
      </c>
      <c r="D78">
        <f t="shared" si="28"/>
        <v>7.5</v>
      </c>
      <c r="E78">
        <f t="shared" si="29"/>
        <v>56.25</v>
      </c>
      <c r="F78">
        <f t="shared" si="30"/>
        <v>10.227272727272727</v>
      </c>
      <c r="G78" s="1"/>
      <c r="H78" s="10">
        <f t="shared" si="31"/>
        <v>29.545454545454547</v>
      </c>
      <c r="U78" s="4"/>
      <c r="V78" s="8"/>
      <c r="W78" s="8"/>
    </row>
    <row r="79" spans="1:23" ht="12.75" customHeight="1" x14ac:dyDescent="0.2">
      <c r="A79" s="2" t="s">
        <v>93</v>
      </c>
      <c r="B79" s="12">
        <v>4</v>
      </c>
      <c r="C79" s="14">
        <f t="shared" si="27"/>
        <v>5.5</v>
      </c>
      <c r="D79">
        <f t="shared" si="28"/>
        <v>-1.5</v>
      </c>
      <c r="E79">
        <f t="shared" si="29"/>
        <v>2.25</v>
      </c>
      <c r="F79">
        <f t="shared" si="30"/>
        <v>0.40909090909090912</v>
      </c>
      <c r="G79" s="1"/>
      <c r="H79" s="10">
        <f t="shared" si="31"/>
        <v>9.0909090909090917</v>
      </c>
      <c r="U79" s="4"/>
      <c r="V79" s="8"/>
      <c r="W79" s="8"/>
    </row>
    <row r="80" spans="1:23" ht="12.75" customHeight="1" x14ac:dyDescent="0.2">
      <c r="A80" s="1" t="s">
        <v>95</v>
      </c>
      <c r="B80" s="12">
        <v>4</v>
      </c>
      <c r="C80" s="14">
        <f t="shared" si="27"/>
        <v>5.5</v>
      </c>
      <c r="D80">
        <f t="shared" si="28"/>
        <v>-1.5</v>
      </c>
      <c r="E80">
        <f t="shared" si="29"/>
        <v>2.25</v>
      </c>
      <c r="F80">
        <f t="shared" si="30"/>
        <v>0.40909090909090912</v>
      </c>
      <c r="G80" s="1"/>
      <c r="H80" s="10">
        <f t="shared" si="31"/>
        <v>9.0909090909090917</v>
      </c>
      <c r="U80" s="4"/>
      <c r="V80" s="8"/>
      <c r="W80" s="8"/>
    </row>
    <row r="81" spans="1:33" ht="12.75" customHeight="1" x14ac:dyDescent="0.2">
      <c r="A81" s="1"/>
      <c r="B81" s="8"/>
      <c r="C81" s="14"/>
      <c r="G81" s="1"/>
      <c r="H81" s="17"/>
      <c r="U81" s="4"/>
      <c r="V81" s="8"/>
      <c r="W81" s="8"/>
    </row>
    <row r="82" spans="1:33" ht="12.75" customHeight="1" x14ac:dyDescent="0.2">
      <c r="A82" s="1"/>
      <c r="B82" s="8"/>
      <c r="C82" s="14"/>
      <c r="G82" s="1"/>
      <c r="H82" s="17"/>
      <c r="U82" s="4"/>
      <c r="V82" s="8"/>
      <c r="W82" s="8"/>
    </row>
    <row r="83" spans="1:33" ht="12.75" customHeight="1" x14ac:dyDescent="0.2">
      <c r="A83" s="2" t="s">
        <v>47</v>
      </c>
      <c r="B83" s="85">
        <f>SUM(F87:F95)</f>
        <v>7.75</v>
      </c>
      <c r="C83" s="8"/>
      <c r="D83" s="1"/>
      <c r="E83" s="1"/>
      <c r="F83" s="1"/>
      <c r="G83" s="1"/>
      <c r="H83" s="94" t="s">
        <v>220</v>
      </c>
      <c r="U83" s="4"/>
      <c r="V83" s="8"/>
      <c r="W83" s="8"/>
    </row>
    <row r="84" spans="1:33" ht="12.75" customHeight="1" x14ac:dyDescent="0.2">
      <c r="A84" s="4" t="s">
        <v>5</v>
      </c>
      <c r="B84" s="86">
        <v>15.507</v>
      </c>
      <c r="C84" s="8"/>
      <c r="D84" s="1"/>
      <c r="E84" s="1"/>
      <c r="F84" s="1"/>
      <c r="G84" s="1"/>
      <c r="H84" s="94" t="s">
        <v>221</v>
      </c>
      <c r="U84" s="4"/>
      <c r="V84" s="8"/>
      <c r="W84" s="8"/>
    </row>
    <row r="85" spans="1:33" ht="12.75" customHeight="1" x14ac:dyDescent="0.2">
      <c r="A85" s="88" t="s">
        <v>96</v>
      </c>
      <c r="B85" s="89"/>
      <c r="C85" s="89"/>
      <c r="D85" s="90"/>
      <c r="E85" s="91"/>
      <c r="F85" s="91"/>
      <c r="G85" s="92"/>
      <c r="H85" s="93"/>
      <c r="U85" s="4"/>
      <c r="V85" s="8"/>
      <c r="W85" s="8"/>
    </row>
    <row r="86" spans="1:33" ht="12.75" customHeight="1" x14ac:dyDescent="0.2">
      <c r="B86" s="2" t="s">
        <v>52</v>
      </c>
      <c r="C86" s="2" t="s">
        <v>53</v>
      </c>
      <c r="D86" s="127" t="s">
        <v>54</v>
      </c>
      <c r="E86" s="128"/>
      <c r="H86" s="8" t="s">
        <v>239</v>
      </c>
      <c r="N86" s="8"/>
      <c r="O86" s="8"/>
      <c r="U86" s="4"/>
      <c r="V86" s="8"/>
      <c r="W86" s="8"/>
    </row>
    <row r="87" spans="1:33" ht="12.75" customHeight="1" x14ac:dyDescent="0.2">
      <c r="A87" s="2" t="s">
        <v>97</v>
      </c>
      <c r="B87" s="12">
        <v>2</v>
      </c>
      <c r="C87" s="14">
        <v>1</v>
      </c>
      <c r="D87">
        <f t="shared" ref="D87:D95" si="32">SUM(B87-C87)</f>
        <v>1</v>
      </c>
      <c r="E87">
        <f t="shared" ref="E87:E95" si="33">SUM(D87^2)</f>
        <v>1</v>
      </c>
      <c r="F87">
        <f t="shared" ref="F87:F95" si="34">SUM(E87/C87)</f>
        <v>1</v>
      </c>
      <c r="H87" s="8">
        <v>1</v>
      </c>
      <c r="N87" s="8"/>
      <c r="O87" s="8"/>
      <c r="U87" s="4"/>
      <c r="V87" s="8"/>
      <c r="W87" s="8"/>
    </row>
    <row r="88" spans="1:33" ht="12.75" customHeight="1" x14ac:dyDescent="0.2">
      <c r="A88" s="2" t="s">
        <v>98</v>
      </c>
      <c r="B88" s="12">
        <v>1</v>
      </c>
      <c r="C88" s="14">
        <v>2</v>
      </c>
      <c r="D88">
        <f t="shared" si="32"/>
        <v>-1</v>
      </c>
      <c r="E88">
        <f t="shared" si="33"/>
        <v>1</v>
      </c>
      <c r="F88">
        <f t="shared" si="34"/>
        <v>0.5</v>
      </c>
      <c r="H88" s="8">
        <v>2</v>
      </c>
      <c r="N88" s="8"/>
      <c r="O88" s="8"/>
      <c r="U88" s="4"/>
      <c r="V88" s="8"/>
      <c r="W88" s="8"/>
    </row>
    <row r="89" spans="1:33" ht="12.75" customHeight="1" x14ac:dyDescent="0.2">
      <c r="A89" s="2" t="s">
        <v>99</v>
      </c>
      <c r="B89" s="12">
        <v>0</v>
      </c>
      <c r="C89" s="14">
        <v>1</v>
      </c>
      <c r="D89">
        <f t="shared" si="32"/>
        <v>-1</v>
      </c>
      <c r="E89">
        <f t="shared" si="33"/>
        <v>1</v>
      </c>
      <c r="F89">
        <f t="shared" si="34"/>
        <v>1</v>
      </c>
      <c r="H89" s="8">
        <v>1</v>
      </c>
      <c r="N89" s="8"/>
      <c r="O89" s="8"/>
      <c r="U89" s="4"/>
      <c r="V89" s="8"/>
      <c r="W89" s="8"/>
    </row>
    <row r="90" spans="1:33" ht="12.75" customHeight="1" x14ac:dyDescent="0.2">
      <c r="A90" s="2" t="s">
        <v>100</v>
      </c>
      <c r="B90" s="12">
        <v>3</v>
      </c>
      <c r="C90" s="14">
        <v>2</v>
      </c>
      <c r="D90">
        <f t="shared" si="32"/>
        <v>1</v>
      </c>
      <c r="E90">
        <f t="shared" si="33"/>
        <v>1</v>
      </c>
      <c r="F90">
        <f t="shared" si="34"/>
        <v>0.5</v>
      </c>
      <c r="H90" s="8">
        <v>2</v>
      </c>
      <c r="N90" s="8"/>
      <c r="O90" s="8"/>
      <c r="U90" s="4"/>
      <c r="V90" s="8"/>
      <c r="W90" s="8"/>
      <c r="AF90" s="24"/>
      <c r="AG90" s="24"/>
    </row>
    <row r="91" spans="1:33" ht="12.75" customHeight="1" x14ac:dyDescent="0.2">
      <c r="A91" s="2" t="s">
        <v>101</v>
      </c>
      <c r="B91" s="12">
        <v>5</v>
      </c>
      <c r="C91" s="14">
        <v>4</v>
      </c>
      <c r="D91">
        <f t="shared" si="32"/>
        <v>1</v>
      </c>
      <c r="E91">
        <f t="shared" si="33"/>
        <v>1</v>
      </c>
      <c r="F91">
        <f t="shared" si="34"/>
        <v>0.25</v>
      </c>
      <c r="H91" s="8">
        <v>4</v>
      </c>
      <c r="N91" s="14"/>
      <c r="O91" s="14"/>
      <c r="U91" s="4"/>
      <c r="V91" s="8"/>
      <c r="W91" s="8"/>
      <c r="AF91" s="24"/>
      <c r="AG91" s="24"/>
    </row>
    <row r="92" spans="1:33" ht="12.75" customHeight="1" x14ac:dyDescent="0.2">
      <c r="A92" s="2" t="s">
        <v>102</v>
      </c>
      <c r="B92" s="12">
        <v>0</v>
      </c>
      <c r="C92" s="14">
        <v>2</v>
      </c>
      <c r="D92">
        <f t="shared" si="32"/>
        <v>-2</v>
      </c>
      <c r="E92">
        <f t="shared" si="33"/>
        <v>4</v>
      </c>
      <c r="F92">
        <f t="shared" si="34"/>
        <v>2</v>
      </c>
      <c r="H92" s="8">
        <v>2</v>
      </c>
      <c r="N92" s="14"/>
      <c r="O92" s="14"/>
      <c r="U92" s="4"/>
      <c r="V92" s="8"/>
      <c r="W92" s="8"/>
      <c r="AF92" s="24"/>
      <c r="AG92" s="24"/>
    </row>
    <row r="93" spans="1:33" ht="12.75" customHeight="1" x14ac:dyDescent="0.2">
      <c r="A93" s="2" t="s">
        <v>103</v>
      </c>
      <c r="B93" s="12">
        <v>0</v>
      </c>
      <c r="C93" s="14">
        <v>1</v>
      </c>
      <c r="D93">
        <f t="shared" si="32"/>
        <v>-1</v>
      </c>
      <c r="E93">
        <f t="shared" si="33"/>
        <v>1</v>
      </c>
      <c r="F93">
        <f t="shared" si="34"/>
        <v>1</v>
      </c>
      <c r="H93" s="8">
        <v>1</v>
      </c>
      <c r="N93" s="14"/>
      <c r="O93" s="14"/>
      <c r="U93" s="4"/>
      <c r="V93" s="8"/>
      <c r="W93" s="8"/>
      <c r="AF93" s="24"/>
      <c r="AG93" s="24"/>
    </row>
    <row r="94" spans="1:33" ht="12.75" customHeight="1" x14ac:dyDescent="0.2">
      <c r="A94" s="1" t="s">
        <v>104</v>
      </c>
      <c r="B94" s="12">
        <v>3</v>
      </c>
      <c r="C94" s="14">
        <v>2</v>
      </c>
      <c r="D94">
        <f t="shared" si="32"/>
        <v>1</v>
      </c>
      <c r="E94">
        <f t="shared" si="33"/>
        <v>1</v>
      </c>
      <c r="F94">
        <f t="shared" si="34"/>
        <v>0.5</v>
      </c>
      <c r="H94" s="8">
        <v>2</v>
      </c>
      <c r="N94" s="14"/>
      <c r="O94" s="14"/>
      <c r="U94" s="4"/>
      <c r="V94" s="8"/>
      <c r="W94" s="8"/>
    </row>
    <row r="95" spans="1:33" ht="12.75" customHeight="1" x14ac:dyDescent="0.2">
      <c r="A95" s="1" t="s">
        <v>105</v>
      </c>
      <c r="B95" s="12">
        <v>2</v>
      </c>
      <c r="C95" s="14">
        <v>1</v>
      </c>
      <c r="D95">
        <f t="shared" si="32"/>
        <v>1</v>
      </c>
      <c r="E95">
        <f t="shared" si="33"/>
        <v>1</v>
      </c>
      <c r="F95">
        <f t="shared" si="34"/>
        <v>1</v>
      </c>
      <c r="H95" s="8">
        <v>1</v>
      </c>
      <c r="J95" s="8"/>
      <c r="K95" s="8"/>
      <c r="N95" s="14"/>
      <c r="O95" s="14"/>
      <c r="U95" s="4"/>
      <c r="V95" s="8"/>
      <c r="W95" s="8"/>
    </row>
    <row r="96" spans="1:33" ht="12.75" customHeight="1" x14ac:dyDescent="0.2">
      <c r="A96" s="4" t="s">
        <v>25</v>
      </c>
      <c r="B96" s="2">
        <f>SUM(B87:B95)</f>
        <v>16</v>
      </c>
      <c r="G96" s="1"/>
      <c r="H96" s="17"/>
      <c r="J96" s="8"/>
      <c r="K96" s="8"/>
      <c r="N96" s="14"/>
      <c r="O96" s="14"/>
      <c r="U96" s="4"/>
      <c r="V96" s="8"/>
      <c r="W96" s="8"/>
    </row>
    <row r="97" spans="1:23" ht="12.75" customHeight="1" x14ac:dyDescent="0.2">
      <c r="G97" s="1"/>
      <c r="H97" s="17"/>
      <c r="J97" s="8"/>
      <c r="K97" s="8"/>
      <c r="N97" s="8"/>
      <c r="O97" s="8"/>
      <c r="U97" s="4"/>
      <c r="V97" s="8"/>
      <c r="W97" s="8"/>
    </row>
    <row r="98" spans="1:23" ht="12.75" customHeight="1" x14ac:dyDescent="0.2">
      <c r="A98" s="2" t="s">
        <v>47</v>
      </c>
      <c r="B98" s="85">
        <f>SUM(F102:F105)</f>
        <v>4.4444444444444446</v>
      </c>
      <c r="C98" s="2" t="s">
        <v>84</v>
      </c>
      <c r="G98" s="1"/>
      <c r="H98" s="70" t="s">
        <v>220</v>
      </c>
      <c r="J98" s="8"/>
      <c r="K98" s="8"/>
      <c r="N98" s="8"/>
      <c r="O98" s="8"/>
      <c r="U98" s="4"/>
      <c r="V98" s="8"/>
      <c r="W98" s="8"/>
    </row>
    <row r="99" spans="1:23" ht="12.75" customHeight="1" x14ac:dyDescent="0.2">
      <c r="A99" s="4" t="s">
        <v>5</v>
      </c>
      <c r="B99" s="19">
        <v>7.8150000000000004</v>
      </c>
      <c r="C99" s="8"/>
      <c r="G99" s="1"/>
      <c r="H99" s="70" t="s">
        <v>221</v>
      </c>
      <c r="I99" s="124" t="s">
        <v>263</v>
      </c>
      <c r="J99" s="8"/>
      <c r="K99" s="8"/>
      <c r="N99" s="8"/>
      <c r="O99" s="8"/>
      <c r="U99" s="4"/>
      <c r="V99" s="8"/>
      <c r="W99" s="8"/>
    </row>
    <row r="100" spans="1:23" ht="12.75" customHeight="1" x14ac:dyDescent="0.2">
      <c r="A100" s="33" t="s">
        <v>106</v>
      </c>
      <c r="B100" s="36"/>
      <c r="C100" s="36"/>
      <c r="D100" s="33"/>
      <c r="G100" s="37"/>
      <c r="H100" s="71"/>
      <c r="I100" s="125" t="s">
        <v>261</v>
      </c>
      <c r="J100" s="8"/>
      <c r="K100" s="8"/>
      <c r="N100" s="8"/>
      <c r="O100" s="8"/>
      <c r="U100" s="4"/>
      <c r="V100" s="8"/>
      <c r="W100" s="8"/>
    </row>
    <row r="101" spans="1:23" ht="12.75" customHeight="1" x14ac:dyDescent="0.2">
      <c r="B101" s="2" t="s">
        <v>52</v>
      </c>
      <c r="C101" s="13" t="s">
        <v>53</v>
      </c>
      <c r="D101" s="129" t="s">
        <v>54</v>
      </c>
      <c r="E101" s="130"/>
      <c r="F101" s="13"/>
      <c r="H101" s="8" t="s">
        <v>239</v>
      </c>
      <c r="I101" s="125" t="s">
        <v>262</v>
      </c>
      <c r="J101" s="8"/>
      <c r="K101" s="8"/>
      <c r="N101" s="8"/>
      <c r="O101" s="8"/>
      <c r="U101" s="4"/>
      <c r="V101" s="8"/>
      <c r="W101" s="8"/>
    </row>
    <row r="102" spans="1:23" ht="12.75" customHeight="1" x14ac:dyDescent="0.2">
      <c r="A102" s="2" t="s">
        <v>107</v>
      </c>
      <c r="B102" s="12">
        <v>11</v>
      </c>
      <c r="C102" s="21">
        <v>9</v>
      </c>
      <c r="D102" s="22">
        <f t="shared" ref="D102:D105" si="35">SUM(B102-C102)</f>
        <v>2</v>
      </c>
      <c r="E102" s="22">
        <f t="shared" ref="E102:E105" si="36">SUM(D102^2)</f>
        <v>4</v>
      </c>
      <c r="F102" s="22">
        <f t="shared" ref="F102:F105" si="37">SUM(E102/C102)</f>
        <v>0.44444444444444442</v>
      </c>
      <c r="H102" s="8">
        <v>9</v>
      </c>
      <c r="I102" s="126">
        <f>SUM(B87,B88,B90,B91)</f>
        <v>11</v>
      </c>
      <c r="J102" s="8"/>
      <c r="K102" s="8"/>
      <c r="N102" s="8"/>
      <c r="O102" s="8"/>
      <c r="U102" s="4"/>
      <c r="V102" s="8"/>
      <c r="W102" s="8"/>
    </row>
    <row r="103" spans="1:23" ht="12.75" customHeight="1" x14ac:dyDescent="0.2">
      <c r="A103" s="2" t="s">
        <v>108</v>
      </c>
      <c r="B103" s="12">
        <v>0</v>
      </c>
      <c r="C103" s="21">
        <v>3</v>
      </c>
      <c r="D103" s="22">
        <f t="shared" si="35"/>
        <v>-3</v>
      </c>
      <c r="E103" s="22">
        <f t="shared" si="36"/>
        <v>9</v>
      </c>
      <c r="F103" s="22">
        <f t="shared" si="37"/>
        <v>3</v>
      </c>
      <c r="H103" s="8">
        <v>3</v>
      </c>
      <c r="I103" s="126">
        <f>SUM(B89,B92)</f>
        <v>0</v>
      </c>
      <c r="J103" s="8"/>
      <c r="K103" s="8"/>
      <c r="N103" s="8"/>
      <c r="O103" s="8"/>
      <c r="U103" s="4"/>
      <c r="V103" s="8"/>
      <c r="W103" s="8"/>
    </row>
    <row r="104" spans="1:23" ht="12.75" customHeight="1" x14ac:dyDescent="0.2">
      <c r="A104" s="2" t="s">
        <v>109</v>
      </c>
      <c r="B104" s="12">
        <v>3</v>
      </c>
      <c r="C104" s="21">
        <v>3</v>
      </c>
      <c r="D104" s="22">
        <f t="shared" si="35"/>
        <v>0</v>
      </c>
      <c r="E104" s="22">
        <f t="shared" si="36"/>
        <v>0</v>
      </c>
      <c r="F104" s="22">
        <f t="shared" si="37"/>
        <v>0</v>
      </c>
      <c r="H104" s="8">
        <v>3</v>
      </c>
      <c r="I104" s="126">
        <f>SUM(B93,B94)</f>
        <v>3</v>
      </c>
      <c r="J104" s="8"/>
      <c r="K104" s="8"/>
      <c r="N104" s="8"/>
      <c r="O104" s="8"/>
      <c r="U104" s="4"/>
      <c r="V104" s="8"/>
      <c r="W104" s="8"/>
    </row>
    <row r="105" spans="1:23" ht="12.75" customHeight="1" x14ac:dyDescent="0.2">
      <c r="A105" s="2" t="s">
        <v>110</v>
      </c>
      <c r="B105" s="12">
        <v>2</v>
      </c>
      <c r="C105" s="21">
        <v>1</v>
      </c>
      <c r="D105" s="22">
        <f t="shared" si="35"/>
        <v>1</v>
      </c>
      <c r="E105" s="22">
        <f t="shared" si="36"/>
        <v>1</v>
      </c>
      <c r="F105" s="22">
        <f t="shared" si="37"/>
        <v>1</v>
      </c>
      <c r="H105" s="8">
        <v>1</v>
      </c>
      <c r="I105" s="126">
        <f>B95</f>
        <v>2</v>
      </c>
      <c r="J105" s="8"/>
      <c r="K105" s="8"/>
      <c r="N105" s="8"/>
      <c r="O105" s="8"/>
      <c r="U105" s="4"/>
      <c r="V105" s="8"/>
      <c r="W105" s="8"/>
    </row>
    <row r="106" spans="1:23" ht="12.75" customHeight="1" x14ac:dyDescent="0.2">
      <c r="A106" s="4" t="s">
        <v>25</v>
      </c>
      <c r="B106" s="2">
        <f>SUM(B102:B105)</f>
        <v>16</v>
      </c>
      <c r="G106" s="1"/>
      <c r="H106" s="17"/>
      <c r="J106" s="8"/>
      <c r="K106" s="8"/>
      <c r="N106" s="8"/>
      <c r="O106" s="8"/>
      <c r="U106" s="4"/>
      <c r="V106" s="8"/>
      <c r="W106" s="8"/>
    </row>
    <row r="107" spans="1:23" ht="12.75" customHeight="1" x14ac:dyDescent="0.2">
      <c r="G107" s="1"/>
      <c r="H107" s="17"/>
      <c r="J107" s="8"/>
      <c r="K107" s="8"/>
      <c r="N107" s="8"/>
      <c r="O107" s="8"/>
      <c r="U107" s="4"/>
      <c r="V107" s="8"/>
      <c r="W107" s="8"/>
    </row>
    <row r="108" spans="1:23" ht="12.75" customHeight="1" x14ac:dyDescent="0.2">
      <c r="G108" s="1"/>
      <c r="H108" s="17"/>
      <c r="J108" s="8"/>
      <c r="K108" s="8"/>
      <c r="N108" s="8"/>
      <c r="O108" s="8"/>
      <c r="U108" s="4"/>
      <c r="V108" s="8"/>
      <c r="W108" s="8"/>
    </row>
    <row r="109" spans="1:23" ht="12.75" customHeight="1" x14ac:dyDescent="0.2">
      <c r="G109" s="1"/>
      <c r="H109" s="17"/>
      <c r="J109" s="8"/>
      <c r="K109" s="8"/>
      <c r="N109" s="8"/>
      <c r="O109" s="8"/>
      <c r="U109" s="4"/>
      <c r="V109" s="8"/>
      <c r="W109" s="8"/>
    </row>
    <row r="110" spans="1:23" ht="12.75" customHeight="1" x14ac:dyDescent="0.2">
      <c r="G110" s="1"/>
      <c r="H110" s="17"/>
      <c r="J110" s="8"/>
      <c r="K110" s="8"/>
      <c r="N110" s="8"/>
      <c r="O110" s="8"/>
      <c r="U110" s="4"/>
      <c r="V110" s="8"/>
      <c r="W110" s="8"/>
    </row>
    <row r="111" spans="1:23" ht="12.75" customHeight="1" x14ac:dyDescent="0.2">
      <c r="G111" s="1"/>
      <c r="H111" s="17"/>
      <c r="J111" s="8"/>
      <c r="K111" s="8"/>
      <c r="N111" s="8"/>
      <c r="O111" s="8"/>
      <c r="U111" s="4"/>
      <c r="V111" s="8"/>
      <c r="W111" s="8"/>
    </row>
    <row r="112" spans="1:23" ht="12.75" customHeight="1" x14ac:dyDescent="0.2">
      <c r="G112" s="1"/>
      <c r="H112" s="17"/>
      <c r="J112" s="8"/>
      <c r="K112" s="8"/>
      <c r="N112" s="8"/>
      <c r="O112" s="8"/>
      <c r="U112" s="4"/>
      <c r="V112" s="8"/>
      <c r="W112" s="8"/>
    </row>
    <row r="113" spans="7:23" ht="12.75" customHeight="1" x14ac:dyDescent="0.2">
      <c r="G113" s="1"/>
      <c r="H113" s="17"/>
      <c r="J113" s="8"/>
      <c r="K113" s="8"/>
      <c r="N113" s="8"/>
      <c r="O113" s="8"/>
      <c r="U113" s="4"/>
      <c r="V113" s="8"/>
      <c r="W113" s="8"/>
    </row>
    <row r="114" spans="7:23" ht="12.75" customHeight="1" x14ac:dyDescent="0.2">
      <c r="G114" s="1"/>
      <c r="H114" s="17"/>
      <c r="J114" s="8"/>
      <c r="K114" s="8"/>
      <c r="N114" s="8"/>
      <c r="O114" s="8"/>
      <c r="U114" s="4"/>
      <c r="V114" s="8"/>
      <c r="W114" s="8"/>
    </row>
    <row r="115" spans="7:23" ht="12.75" customHeight="1" x14ac:dyDescent="0.2">
      <c r="G115" s="1"/>
      <c r="H115" s="17"/>
      <c r="J115" s="8"/>
      <c r="K115" s="8"/>
      <c r="N115" s="8"/>
      <c r="O115" s="8"/>
      <c r="U115" s="4"/>
      <c r="V115" s="8"/>
      <c r="W115" s="8"/>
    </row>
    <row r="116" spans="7:23" ht="12.75" customHeight="1" x14ac:dyDescent="0.2">
      <c r="G116" s="1"/>
      <c r="H116" s="17"/>
      <c r="J116" s="8"/>
      <c r="K116" s="8"/>
      <c r="U116" s="4"/>
      <c r="V116" s="8"/>
      <c r="W116" s="8"/>
    </row>
    <row r="117" spans="7:23" ht="12.75" customHeight="1" x14ac:dyDescent="0.2">
      <c r="G117" s="1"/>
      <c r="H117" s="17"/>
      <c r="J117" s="8"/>
      <c r="K117" s="8"/>
      <c r="U117" s="4"/>
      <c r="V117" s="8"/>
      <c r="W117" s="8"/>
    </row>
    <row r="118" spans="7:23" ht="12.75" customHeight="1" x14ac:dyDescent="0.2">
      <c r="G118" s="1"/>
      <c r="H118" s="17"/>
      <c r="J118" s="8"/>
      <c r="K118" s="8"/>
      <c r="U118" s="4"/>
      <c r="V118" s="8"/>
      <c r="W118" s="8"/>
    </row>
    <row r="119" spans="7:23" ht="12.75" customHeight="1" x14ac:dyDescent="0.2">
      <c r="G119" s="1"/>
      <c r="H119" s="17"/>
      <c r="J119" s="8"/>
      <c r="K119" s="8"/>
      <c r="U119" s="4"/>
      <c r="V119" s="8"/>
      <c r="W119" s="8"/>
    </row>
    <row r="120" spans="7:23" ht="12.75" customHeight="1" x14ac:dyDescent="0.2">
      <c r="G120" s="1"/>
      <c r="H120" s="17"/>
      <c r="J120" s="8"/>
      <c r="K120" s="8"/>
      <c r="U120" s="4"/>
      <c r="V120" s="8"/>
      <c r="W120" s="8"/>
    </row>
    <row r="121" spans="7:23" ht="12.75" customHeight="1" x14ac:dyDescent="0.2">
      <c r="G121" s="1"/>
      <c r="H121" s="17"/>
      <c r="J121" s="8"/>
      <c r="K121" s="8"/>
      <c r="U121" s="4"/>
      <c r="V121" s="8"/>
      <c r="W121" s="8"/>
    </row>
    <row r="122" spans="7:23" ht="12.75" customHeight="1" x14ac:dyDescent="0.2">
      <c r="G122" s="1"/>
      <c r="H122" s="17"/>
      <c r="J122" s="8"/>
      <c r="K122" s="8"/>
      <c r="U122" s="4"/>
      <c r="V122" s="8"/>
      <c r="W122" s="8"/>
    </row>
    <row r="123" spans="7:23" ht="12.75" customHeight="1" x14ac:dyDescent="0.2">
      <c r="G123" s="1"/>
      <c r="H123" s="17"/>
      <c r="J123" s="8"/>
      <c r="K123" s="8"/>
      <c r="U123" s="4"/>
      <c r="V123" s="8"/>
      <c r="W123" s="8"/>
    </row>
    <row r="124" spans="7:23" ht="12.75" customHeight="1" x14ac:dyDescent="0.2">
      <c r="G124" s="1"/>
      <c r="H124" s="17"/>
      <c r="J124" s="8"/>
      <c r="K124" s="8"/>
      <c r="U124" s="4"/>
      <c r="V124" s="8"/>
      <c r="W124" s="8"/>
    </row>
    <row r="125" spans="7:23" ht="12.75" customHeight="1" x14ac:dyDescent="0.2">
      <c r="G125" s="1"/>
      <c r="H125" s="17"/>
      <c r="J125" s="8"/>
      <c r="K125" s="8"/>
      <c r="U125" s="4"/>
      <c r="V125" s="8"/>
      <c r="W125" s="8"/>
    </row>
    <row r="126" spans="7:23" ht="12.75" customHeight="1" x14ac:dyDescent="0.2">
      <c r="G126" s="1"/>
      <c r="H126" s="17"/>
      <c r="J126" s="8"/>
      <c r="K126" s="8"/>
      <c r="U126" s="4"/>
      <c r="V126" s="8"/>
      <c r="W126" s="8"/>
    </row>
    <row r="127" spans="7:23" ht="12.75" customHeight="1" x14ac:dyDescent="0.2">
      <c r="G127" s="1"/>
      <c r="H127" s="17"/>
      <c r="J127" s="8"/>
      <c r="K127" s="8"/>
      <c r="U127" s="4"/>
      <c r="V127" s="8"/>
      <c r="W127" s="8"/>
    </row>
    <row r="128" spans="7:23" ht="12.75" customHeight="1" x14ac:dyDescent="0.2">
      <c r="G128" s="1"/>
      <c r="H128" s="17"/>
      <c r="J128" s="8"/>
      <c r="K128" s="8"/>
      <c r="U128" s="4"/>
      <c r="V128" s="8"/>
      <c r="W128" s="8"/>
    </row>
    <row r="129" spans="7:23" ht="12.75" customHeight="1" x14ac:dyDescent="0.2">
      <c r="G129" s="1"/>
      <c r="H129" s="17"/>
      <c r="J129" s="8"/>
      <c r="K129" s="8"/>
      <c r="U129" s="4"/>
      <c r="V129" s="8"/>
      <c r="W129" s="8"/>
    </row>
    <row r="130" spans="7:23" ht="12.75" customHeight="1" x14ac:dyDescent="0.2">
      <c r="G130" s="1"/>
      <c r="H130" s="17"/>
      <c r="J130" s="8"/>
      <c r="K130" s="8"/>
      <c r="U130" s="4"/>
      <c r="V130" s="8"/>
      <c r="W130" s="8"/>
    </row>
    <row r="131" spans="7:23" ht="12.75" customHeight="1" x14ac:dyDescent="0.2">
      <c r="G131" s="1"/>
      <c r="H131" s="17"/>
      <c r="J131" s="8"/>
      <c r="K131" s="8"/>
      <c r="U131" s="4"/>
      <c r="V131" s="8"/>
      <c r="W131" s="8"/>
    </row>
    <row r="132" spans="7:23" ht="12.75" customHeight="1" x14ac:dyDescent="0.2">
      <c r="G132" s="1"/>
      <c r="H132" s="17"/>
      <c r="J132" s="8"/>
      <c r="K132" s="8"/>
      <c r="U132" s="4"/>
      <c r="V132" s="8"/>
      <c r="W132" s="8"/>
    </row>
    <row r="133" spans="7:23" ht="12.75" customHeight="1" x14ac:dyDescent="0.2">
      <c r="G133" s="1"/>
      <c r="H133" s="17"/>
      <c r="J133" s="8"/>
      <c r="K133" s="8"/>
      <c r="U133" s="4"/>
      <c r="V133" s="8"/>
      <c r="W133" s="8"/>
    </row>
    <row r="134" spans="7:23" ht="12.75" customHeight="1" x14ac:dyDescent="0.2">
      <c r="G134" s="1"/>
      <c r="H134" s="17"/>
      <c r="J134" s="8"/>
      <c r="K134" s="8"/>
      <c r="U134" s="4"/>
      <c r="V134" s="8"/>
      <c r="W134" s="8"/>
    </row>
    <row r="135" spans="7:23" ht="12.75" customHeight="1" x14ac:dyDescent="0.2">
      <c r="G135" s="1"/>
      <c r="H135" s="17"/>
      <c r="J135" s="8"/>
      <c r="K135" s="8"/>
      <c r="U135" s="4"/>
      <c r="V135" s="8"/>
      <c r="W135" s="8"/>
    </row>
    <row r="136" spans="7:23" ht="12.75" customHeight="1" x14ac:dyDescent="0.2">
      <c r="G136" s="1"/>
      <c r="H136" s="17"/>
      <c r="J136" s="8"/>
      <c r="K136" s="8"/>
      <c r="U136" s="4"/>
      <c r="V136" s="8"/>
      <c r="W136" s="8"/>
    </row>
    <row r="137" spans="7:23" ht="12.75" customHeight="1" x14ac:dyDescent="0.2">
      <c r="G137" s="1"/>
      <c r="H137" s="17"/>
      <c r="J137" s="8"/>
      <c r="K137" s="8"/>
      <c r="U137" s="4"/>
      <c r="V137" s="8"/>
      <c r="W137" s="8"/>
    </row>
    <row r="138" spans="7:23" ht="12.75" customHeight="1" x14ac:dyDescent="0.2">
      <c r="G138" s="1"/>
      <c r="H138" s="17"/>
      <c r="J138" s="8"/>
      <c r="K138" s="8"/>
      <c r="U138" s="4"/>
      <c r="V138" s="8"/>
      <c r="W138" s="8"/>
    </row>
    <row r="139" spans="7:23" ht="12.75" customHeight="1" x14ac:dyDescent="0.2">
      <c r="G139" s="1"/>
      <c r="H139" s="17"/>
      <c r="J139" s="8"/>
      <c r="K139" s="8"/>
      <c r="U139" s="4"/>
      <c r="V139" s="8"/>
      <c r="W139" s="8"/>
    </row>
    <row r="140" spans="7:23" ht="12.75" customHeight="1" x14ac:dyDescent="0.2">
      <c r="G140" s="1"/>
      <c r="H140" s="17"/>
      <c r="J140" s="8"/>
      <c r="K140" s="8"/>
      <c r="U140" s="4"/>
      <c r="V140" s="8"/>
      <c r="W140" s="8"/>
    </row>
    <row r="141" spans="7:23" ht="12.75" customHeight="1" x14ac:dyDescent="0.2">
      <c r="G141" s="1"/>
      <c r="H141" s="17"/>
      <c r="J141" s="8"/>
      <c r="K141" s="8"/>
      <c r="U141" s="4"/>
      <c r="V141" s="8"/>
      <c r="W141" s="8"/>
    </row>
    <row r="142" spans="7:23" ht="12.75" customHeight="1" x14ac:dyDescent="0.2">
      <c r="G142" s="1"/>
      <c r="H142" s="17"/>
      <c r="J142" s="8"/>
      <c r="K142" s="8"/>
      <c r="U142" s="4"/>
      <c r="V142" s="8"/>
      <c r="W142" s="8"/>
    </row>
    <row r="143" spans="7:23" ht="12.75" customHeight="1" x14ac:dyDescent="0.2">
      <c r="G143" s="1"/>
      <c r="H143" s="17"/>
      <c r="J143" s="8"/>
      <c r="K143" s="8"/>
      <c r="U143" s="4"/>
      <c r="V143" s="8"/>
      <c r="W143" s="8"/>
    </row>
    <row r="144" spans="7:23" ht="12.75" customHeight="1" x14ac:dyDescent="0.2">
      <c r="G144" s="1"/>
      <c r="H144" s="17"/>
      <c r="J144" s="8"/>
      <c r="K144" s="8"/>
      <c r="U144" s="4"/>
      <c r="V144" s="8"/>
      <c r="W144" s="8"/>
    </row>
    <row r="145" spans="7:23" ht="12.75" customHeight="1" x14ac:dyDescent="0.2">
      <c r="G145" s="1"/>
      <c r="H145" s="17"/>
      <c r="J145" s="8"/>
      <c r="K145" s="8"/>
      <c r="U145" s="4"/>
      <c r="V145" s="8"/>
      <c r="W145" s="8"/>
    </row>
    <row r="146" spans="7:23" ht="12.75" customHeight="1" x14ac:dyDescent="0.2">
      <c r="G146" s="1"/>
      <c r="H146" s="17"/>
      <c r="J146" s="8"/>
      <c r="K146" s="8"/>
      <c r="U146" s="4"/>
      <c r="V146" s="8"/>
      <c r="W146" s="8"/>
    </row>
    <row r="147" spans="7:23" ht="12.75" customHeight="1" x14ac:dyDescent="0.2">
      <c r="G147" s="1"/>
      <c r="H147" s="17"/>
      <c r="J147" s="8"/>
      <c r="K147" s="8"/>
      <c r="U147" s="4"/>
      <c r="V147" s="8"/>
      <c r="W147" s="8"/>
    </row>
    <row r="148" spans="7:23" ht="12.75" customHeight="1" x14ac:dyDescent="0.2">
      <c r="G148" s="1"/>
      <c r="H148" s="17"/>
      <c r="J148" s="8"/>
      <c r="K148" s="8"/>
      <c r="U148" s="4"/>
      <c r="V148" s="8"/>
      <c r="W148" s="8"/>
    </row>
    <row r="149" spans="7:23" ht="12.75" customHeight="1" x14ac:dyDescent="0.2">
      <c r="G149" s="1"/>
      <c r="H149" s="17"/>
      <c r="J149" s="8"/>
      <c r="K149" s="8"/>
      <c r="U149" s="4"/>
      <c r="V149" s="8"/>
      <c r="W149" s="8"/>
    </row>
    <row r="150" spans="7:23" ht="12.75" customHeight="1" x14ac:dyDescent="0.2">
      <c r="G150" s="1"/>
      <c r="H150" s="17"/>
      <c r="J150" s="8"/>
      <c r="K150" s="8"/>
      <c r="U150" s="4"/>
      <c r="V150" s="8"/>
      <c r="W150" s="8"/>
    </row>
    <row r="151" spans="7:23" ht="12.75" customHeight="1" x14ac:dyDescent="0.2">
      <c r="G151" s="1"/>
      <c r="H151" s="17"/>
      <c r="J151" s="8"/>
      <c r="K151" s="8"/>
      <c r="U151" s="4"/>
      <c r="V151" s="8"/>
      <c r="W151" s="8"/>
    </row>
    <row r="152" spans="7:23" ht="12.75" customHeight="1" x14ac:dyDescent="0.2">
      <c r="G152" s="1"/>
      <c r="H152" s="17"/>
      <c r="J152" s="8"/>
      <c r="K152" s="8"/>
      <c r="U152" s="4"/>
      <c r="V152" s="8"/>
      <c r="W152" s="8"/>
    </row>
    <row r="153" spans="7:23" ht="12.75" customHeight="1" x14ac:dyDescent="0.2">
      <c r="G153" s="1"/>
      <c r="H153" s="17"/>
      <c r="J153" s="8"/>
      <c r="K153" s="8"/>
      <c r="U153" s="4"/>
      <c r="V153" s="8"/>
      <c r="W153" s="8"/>
    </row>
    <row r="154" spans="7:23" ht="12.75" customHeight="1" x14ac:dyDescent="0.2">
      <c r="G154" s="1"/>
      <c r="H154" s="17"/>
      <c r="J154" s="8"/>
      <c r="K154" s="8"/>
      <c r="U154" s="4"/>
      <c r="V154" s="8"/>
      <c r="W154" s="8"/>
    </row>
    <row r="155" spans="7:23" ht="12.75" customHeight="1" x14ac:dyDescent="0.2">
      <c r="G155" s="1"/>
      <c r="H155" s="17"/>
      <c r="J155" s="8"/>
      <c r="K155" s="8"/>
      <c r="U155" s="4"/>
      <c r="V155" s="8"/>
      <c r="W155" s="8"/>
    </row>
    <row r="156" spans="7:23" ht="12.75" customHeight="1" x14ac:dyDescent="0.2">
      <c r="G156" s="1"/>
      <c r="H156" s="17"/>
      <c r="J156" s="8"/>
      <c r="K156" s="8"/>
      <c r="U156" s="4"/>
      <c r="V156" s="8"/>
      <c r="W156" s="8"/>
    </row>
    <row r="157" spans="7:23" ht="12.75" customHeight="1" x14ac:dyDescent="0.2">
      <c r="G157" s="1"/>
      <c r="H157" s="17"/>
      <c r="J157" s="8"/>
      <c r="K157" s="8"/>
      <c r="U157" s="4"/>
      <c r="V157" s="8"/>
      <c r="W157" s="8"/>
    </row>
    <row r="158" spans="7:23" ht="12.75" customHeight="1" x14ac:dyDescent="0.2">
      <c r="G158" s="1"/>
      <c r="H158" s="17"/>
      <c r="J158" s="8"/>
      <c r="K158" s="8"/>
      <c r="U158" s="4"/>
      <c r="V158" s="8"/>
      <c r="W158" s="8"/>
    </row>
    <row r="159" spans="7:23" ht="12.75" customHeight="1" x14ac:dyDescent="0.2">
      <c r="G159" s="1"/>
      <c r="H159" s="17"/>
      <c r="J159" s="8"/>
      <c r="K159" s="8"/>
      <c r="U159" s="4"/>
      <c r="V159" s="8"/>
      <c r="W159" s="8"/>
    </row>
    <row r="160" spans="7:23" ht="12.75" customHeight="1" x14ac:dyDescent="0.2">
      <c r="G160" s="1"/>
      <c r="H160" s="17"/>
      <c r="J160" s="8"/>
      <c r="K160" s="8"/>
      <c r="U160" s="4"/>
      <c r="V160" s="8"/>
      <c r="W160" s="8"/>
    </row>
    <row r="161" spans="7:23" ht="12.75" customHeight="1" x14ac:dyDescent="0.2">
      <c r="G161" s="1"/>
      <c r="H161" s="17"/>
      <c r="J161" s="8"/>
      <c r="K161" s="8"/>
      <c r="U161" s="4"/>
      <c r="V161" s="8"/>
      <c r="W161" s="8"/>
    </row>
    <row r="162" spans="7:23" ht="12.75" customHeight="1" x14ac:dyDescent="0.2">
      <c r="G162" s="1"/>
      <c r="H162" s="17"/>
      <c r="J162" s="8"/>
      <c r="K162" s="8"/>
      <c r="U162" s="4"/>
      <c r="V162" s="8"/>
      <c r="W162" s="8"/>
    </row>
    <row r="163" spans="7:23" ht="12.75" customHeight="1" x14ac:dyDescent="0.2">
      <c r="G163" s="1"/>
      <c r="H163" s="17"/>
      <c r="J163" s="8"/>
      <c r="K163" s="8"/>
      <c r="U163" s="4"/>
      <c r="V163" s="8"/>
      <c r="W163" s="8"/>
    </row>
    <row r="164" spans="7:23" ht="12.75" customHeight="1" x14ac:dyDescent="0.2">
      <c r="G164" s="1"/>
      <c r="H164" s="17"/>
      <c r="J164" s="8"/>
      <c r="K164" s="8"/>
      <c r="U164" s="4"/>
      <c r="V164" s="8"/>
      <c r="W164" s="8"/>
    </row>
    <row r="165" spans="7:23" ht="12.75" customHeight="1" x14ac:dyDescent="0.2">
      <c r="G165" s="1"/>
      <c r="H165" s="17"/>
      <c r="J165" s="8"/>
      <c r="K165" s="8"/>
      <c r="U165" s="4"/>
      <c r="V165" s="8"/>
      <c r="W165" s="8"/>
    </row>
    <row r="166" spans="7:23" ht="12.75" customHeight="1" x14ac:dyDescent="0.2">
      <c r="G166" s="1"/>
      <c r="H166" s="17"/>
      <c r="J166" s="8"/>
      <c r="K166" s="8"/>
      <c r="U166" s="4"/>
      <c r="V166" s="8"/>
      <c r="W166" s="8"/>
    </row>
    <row r="167" spans="7:23" ht="12.75" customHeight="1" x14ac:dyDescent="0.2">
      <c r="G167" s="1"/>
      <c r="H167" s="17"/>
      <c r="J167" s="8"/>
      <c r="K167" s="8"/>
      <c r="U167" s="4"/>
      <c r="V167" s="8"/>
      <c r="W167" s="8"/>
    </row>
    <row r="168" spans="7:23" ht="12.75" customHeight="1" x14ac:dyDescent="0.2">
      <c r="G168" s="1"/>
      <c r="H168" s="17"/>
      <c r="J168" s="8"/>
      <c r="K168" s="8"/>
      <c r="U168" s="4"/>
      <c r="V168" s="8"/>
      <c r="W168" s="8"/>
    </row>
    <row r="169" spans="7:23" ht="12.75" customHeight="1" x14ac:dyDescent="0.2">
      <c r="G169" s="1"/>
      <c r="H169" s="17"/>
      <c r="J169" s="8"/>
      <c r="K169" s="8"/>
      <c r="U169" s="4"/>
      <c r="V169" s="8"/>
      <c r="W169" s="8"/>
    </row>
    <row r="170" spans="7:23" ht="12.75" customHeight="1" x14ac:dyDescent="0.2">
      <c r="G170" s="1"/>
      <c r="H170" s="17"/>
      <c r="J170" s="8"/>
      <c r="K170" s="8"/>
      <c r="U170" s="4"/>
      <c r="V170" s="8"/>
      <c r="W170" s="8"/>
    </row>
    <row r="171" spans="7:23" ht="12.75" customHeight="1" x14ac:dyDescent="0.2">
      <c r="G171" s="1"/>
      <c r="H171" s="17"/>
      <c r="J171" s="8"/>
      <c r="K171" s="8"/>
      <c r="U171" s="4"/>
      <c r="V171" s="8"/>
      <c r="W171" s="8"/>
    </row>
    <row r="172" spans="7:23" ht="12.75" customHeight="1" x14ac:dyDescent="0.2">
      <c r="G172" s="1"/>
      <c r="H172" s="17"/>
      <c r="J172" s="8"/>
      <c r="K172" s="8"/>
      <c r="U172" s="4"/>
      <c r="V172" s="8"/>
      <c r="W172" s="8"/>
    </row>
    <row r="173" spans="7:23" ht="12.75" customHeight="1" x14ac:dyDescent="0.2">
      <c r="G173" s="1"/>
      <c r="H173" s="17"/>
      <c r="J173" s="8"/>
      <c r="K173" s="8"/>
      <c r="U173" s="4"/>
      <c r="V173" s="8"/>
      <c r="W173" s="8"/>
    </row>
    <row r="174" spans="7:23" ht="12.75" customHeight="1" x14ac:dyDescent="0.2">
      <c r="G174" s="1"/>
      <c r="H174" s="17"/>
      <c r="J174" s="8"/>
      <c r="K174" s="8"/>
      <c r="U174" s="4"/>
      <c r="V174" s="8"/>
      <c r="W174" s="8"/>
    </row>
    <row r="175" spans="7:23" ht="12.75" customHeight="1" x14ac:dyDescent="0.2">
      <c r="G175" s="1"/>
      <c r="H175" s="17"/>
      <c r="J175" s="8"/>
      <c r="K175" s="8"/>
      <c r="U175" s="4"/>
      <c r="V175" s="8"/>
      <c r="W175" s="8"/>
    </row>
    <row r="176" spans="7:23" ht="12.75" customHeight="1" x14ac:dyDescent="0.2">
      <c r="G176" s="1"/>
      <c r="H176" s="17"/>
      <c r="J176" s="8"/>
      <c r="K176" s="8"/>
      <c r="U176" s="4"/>
      <c r="V176" s="8"/>
      <c r="W176" s="8"/>
    </row>
    <row r="177" spans="7:23" ht="12.75" customHeight="1" x14ac:dyDescent="0.2">
      <c r="G177" s="1"/>
      <c r="H177" s="17"/>
      <c r="J177" s="8"/>
      <c r="K177" s="8"/>
      <c r="U177" s="4"/>
      <c r="V177" s="8"/>
      <c r="W177" s="8"/>
    </row>
    <row r="178" spans="7:23" ht="12.75" customHeight="1" x14ac:dyDescent="0.2">
      <c r="G178" s="1"/>
      <c r="H178" s="17"/>
      <c r="J178" s="8"/>
      <c r="K178" s="8"/>
      <c r="U178" s="4"/>
      <c r="V178" s="8"/>
      <c r="W178" s="8"/>
    </row>
    <row r="179" spans="7:23" ht="12.75" customHeight="1" x14ac:dyDescent="0.2">
      <c r="G179" s="1"/>
      <c r="H179" s="17"/>
      <c r="J179" s="8"/>
      <c r="K179" s="8"/>
      <c r="U179" s="4"/>
      <c r="V179" s="8"/>
      <c r="W179" s="8"/>
    </row>
    <row r="180" spans="7:23" ht="12.75" customHeight="1" x14ac:dyDescent="0.2">
      <c r="G180" s="1"/>
      <c r="H180" s="17"/>
      <c r="J180" s="8"/>
      <c r="K180" s="8"/>
      <c r="U180" s="4"/>
      <c r="V180" s="8"/>
      <c r="W180" s="8"/>
    </row>
    <row r="181" spans="7:23" ht="12.75" customHeight="1" x14ac:dyDescent="0.2">
      <c r="G181" s="1"/>
      <c r="H181" s="17"/>
      <c r="J181" s="8"/>
      <c r="K181" s="8"/>
      <c r="U181" s="4"/>
      <c r="V181" s="8"/>
      <c r="W181" s="8"/>
    </row>
    <row r="182" spans="7:23" ht="12.75" customHeight="1" x14ac:dyDescent="0.2">
      <c r="G182" s="1"/>
      <c r="H182" s="17"/>
      <c r="J182" s="8"/>
      <c r="K182" s="8"/>
      <c r="U182" s="4"/>
      <c r="V182" s="8"/>
      <c r="W182" s="8"/>
    </row>
    <row r="183" spans="7:23" ht="12.75" customHeight="1" x14ac:dyDescent="0.2">
      <c r="G183" s="1"/>
      <c r="H183" s="17"/>
      <c r="J183" s="8"/>
      <c r="K183" s="8"/>
      <c r="U183" s="4"/>
      <c r="V183" s="8"/>
      <c r="W183" s="8"/>
    </row>
    <row r="184" spans="7:23" ht="12.75" customHeight="1" x14ac:dyDescent="0.2">
      <c r="G184" s="1"/>
      <c r="H184" s="17"/>
      <c r="J184" s="8"/>
      <c r="K184" s="8"/>
      <c r="U184" s="4"/>
      <c r="V184" s="8"/>
      <c r="W184" s="8"/>
    </row>
    <row r="185" spans="7:23" ht="12.75" customHeight="1" x14ac:dyDescent="0.2">
      <c r="G185" s="1"/>
      <c r="H185" s="17"/>
      <c r="J185" s="8"/>
      <c r="K185" s="8"/>
      <c r="U185" s="4"/>
      <c r="V185" s="8"/>
      <c r="W185" s="8"/>
    </row>
    <row r="186" spans="7:23" ht="12.75" customHeight="1" x14ac:dyDescent="0.2">
      <c r="G186" s="1"/>
      <c r="H186" s="17"/>
      <c r="J186" s="8"/>
      <c r="K186" s="8"/>
      <c r="U186" s="4"/>
      <c r="V186" s="8"/>
      <c r="W186" s="8"/>
    </row>
    <row r="187" spans="7:23" ht="12.75" customHeight="1" x14ac:dyDescent="0.2">
      <c r="G187" s="1"/>
      <c r="H187" s="17"/>
      <c r="J187" s="8"/>
      <c r="K187" s="8"/>
      <c r="U187" s="4"/>
      <c r="V187" s="8"/>
      <c r="W187" s="8"/>
    </row>
    <row r="188" spans="7:23" ht="12.75" customHeight="1" x14ac:dyDescent="0.2">
      <c r="G188" s="1"/>
      <c r="H188" s="17"/>
      <c r="J188" s="8"/>
      <c r="K188" s="8"/>
      <c r="U188" s="4"/>
      <c r="V188" s="8"/>
      <c r="W188" s="8"/>
    </row>
    <row r="189" spans="7:23" ht="12.75" customHeight="1" x14ac:dyDescent="0.2">
      <c r="G189" s="1"/>
      <c r="H189" s="17"/>
      <c r="J189" s="8"/>
      <c r="K189" s="8"/>
      <c r="U189" s="4"/>
      <c r="V189" s="8"/>
      <c r="W189" s="8"/>
    </row>
    <row r="190" spans="7:23" ht="12.75" customHeight="1" x14ac:dyDescent="0.2">
      <c r="G190" s="1"/>
      <c r="H190" s="17"/>
      <c r="J190" s="8"/>
      <c r="K190" s="8"/>
      <c r="U190" s="4"/>
      <c r="V190" s="8"/>
      <c r="W190" s="8"/>
    </row>
    <row r="191" spans="7:23" ht="12.75" customHeight="1" x14ac:dyDescent="0.2">
      <c r="G191" s="1"/>
      <c r="H191" s="17"/>
      <c r="J191" s="8"/>
      <c r="K191" s="8"/>
      <c r="U191" s="4"/>
      <c r="V191" s="8"/>
      <c r="W191" s="8"/>
    </row>
    <row r="192" spans="7:23" ht="12.75" customHeight="1" x14ac:dyDescent="0.2">
      <c r="G192" s="1"/>
      <c r="H192" s="17"/>
      <c r="J192" s="8"/>
      <c r="K192" s="8"/>
      <c r="U192" s="4"/>
      <c r="V192" s="8"/>
      <c r="W192" s="8"/>
    </row>
    <row r="193" spans="7:23" ht="12.75" customHeight="1" x14ac:dyDescent="0.2">
      <c r="G193" s="1"/>
      <c r="H193" s="17"/>
      <c r="J193" s="8"/>
      <c r="K193" s="8"/>
      <c r="U193" s="4"/>
      <c r="V193" s="8"/>
      <c r="W193" s="8"/>
    </row>
    <row r="194" spans="7:23" ht="12.75" customHeight="1" x14ac:dyDescent="0.2">
      <c r="G194" s="1"/>
      <c r="H194" s="17"/>
      <c r="J194" s="8"/>
      <c r="K194" s="8"/>
      <c r="U194" s="4"/>
      <c r="V194" s="8"/>
      <c r="W194" s="8"/>
    </row>
    <row r="195" spans="7:23" ht="12.75" customHeight="1" x14ac:dyDescent="0.2">
      <c r="G195" s="1"/>
      <c r="H195" s="17"/>
      <c r="J195" s="8"/>
      <c r="K195" s="8"/>
      <c r="U195" s="4"/>
      <c r="V195" s="8"/>
      <c r="W195" s="8"/>
    </row>
    <row r="196" spans="7:23" ht="12.75" customHeight="1" x14ac:dyDescent="0.2">
      <c r="G196" s="1"/>
      <c r="H196" s="17"/>
      <c r="J196" s="8"/>
      <c r="K196" s="8"/>
      <c r="U196" s="4"/>
      <c r="V196" s="8"/>
      <c r="W196" s="8"/>
    </row>
    <row r="197" spans="7:23" ht="12.75" customHeight="1" x14ac:dyDescent="0.2">
      <c r="G197" s="1"/>
      <c r="H197" s="17"/>
      <c r="J197" s="8"/>
      <c r="K197" s="8"/>
      <c r="U197" s="4"/>
      <c r="V197" s="8"/>
      <c r="W197" s="8"/>
    </row>
    <row r="198" spans="7:23" ht="12.75" customHeight="1" x14ac:dyDescent="0.2">
      <c r="G198" s="1"/>
      <c r="H198" s="17"/>
      <c r="J198" s="8"/>
      <c r="K198" s="8"/>
      <c r="U198" s="4"/>
      <c r="V198" s="8"/>
      <c r="W198" s="8"/>
    </row>
    <row r="199" spans="7:23" ht="12.75" customHeight="1" x14ac:dyDescent="0.2">
      <c r="G199" s="1"/>
      <c r="H199" s="17"/>
      <c r="J199" s="8"/>
      <c r="K199" s="8"/>
      <c r="U199" s="4"/>
      <c r="V199" s="8"/>
      <c r="W199" s="8"/>
    </row>
    <row r="200" spans="7:23" ht="12.75" customHeight="1" x14ac:dyDescent="0.2">
      <c r="G200" s="1"/>
      <c r="H200" s="17"/>
      <c r="J200" s="8"/>
      <c r="K200" s="8"/>
      <c r="U200" s="4"/>
      <c r="V200" s="8"/>
      <c r="W200" s="8"/>
    </row>
    <row r="201" spans="7:23" ht="12.75" customHeight="1" x14ac:dyDescent="0.2">
      <c r="G201" s="1"/>
      <c r="H201" s="17"/>
      <c r="J201" s="8"/>
      <c r="K201" s="8"/>
      <c r="U201" s="4"/>
      <c r="V201" s="8"/>
      <c r="W201" s="8"/>
    </row>
    <row r="202" spans="7:23" ht="12.75" customHeight="1" x14ac:dyDescent="0.2">
      <c r="G202" s="1"/>
      <c r="H202" s="17"/>
      <c r="J202" s="8"/>
      <c r="K202" s="8"/>
      <c r="U202" s="4"/>
      <c r="V202" s="8"/>
      <c r="W202" s="8"/>
    </row>
    <row r="203" spans="7:23" ht="12.75" customHeight="1" x14ac:dyDescent="0.2">
      <c r="G203" s="1"/>
      <c r="H203" s="17"/>
      <c r="J203" s="8"/>
      <c r="K203" s="8"/>
      <c r="U203" s="4"/>
      <c r="V203" s="8"/>
      <c r="W203" s="8"/>
    </row>
    <row r="204" spans="7:23" ht="12.75" customHeight="1" x14ac:dyDescent="0.2">
      <c r="G204" s="1"/>
      <c r="H204" s="17"/>
      <c r="J204" s="8"/>
      <c r="K204" s="8"/>
      <c r="U204" s="4"/>
      <c r="V204" s="8"/>
      <c r="W204" s="8"/>
    </row>
    <row r="205" spans="7:23" ht="12.75" customHeight="1" x14ac:dyDescent="0.2">
      <c r="G205" s="1"/>
      <c r="H205" s="17"/>
      <c r="J205" s="8"/>
      <c r="K205" s="8"/>
      <c r="U205" s="4"/>
      <c r="V205" s="8"/>
      <c r="W205" s="8"/>
    </row>
    <row r="206" spans="7:23" ht="12.75" customHeight="1" x14ac:dyDescent="0.2">
      <c r="G206" s="1"/>
      <c r="H206" s="17"/>
      <c r="J206" s="8"/>
      <c r="K206" s="8"/>
      <c r="U206" s="4"/>
      <c r="V206" s="8"/>
      <c r="W206" s="8"/>
    </row>
    <row r="207" spans="7:23" ht="12.75" customHeight="1" x14ac:dyDescent="0.2">
      <c r="G207" s="1"/>
      <c r="H207" s="17"/>
      <c r="J207" s="8"/>
      <c r="K207" s="8"/>
      <c r="U207" s="4"/>
      <c r="V207" s="8"/>
      <c r="W207" s="8"/>
    </row>
    <row r="208" spans="7:23" ht="12.75" customHeight="1" x14ac:dyDescent="0.2">
      <c r="G208" s="1"/>
      <c r="H208" s="17"/>
      <c r="J208" s="8"/>
      <c r="K208" s="8"/>
      <c r="U208" s="4"/>
      <c r="V208" s="8"/>
      <c r="W208" s="8"/>
    </row>
    <row r="209" spans="7:23" ht="12.75" customHeight="1" x14ac:dyDescent="0.2">
      <c r="G209" s="1"/>
      <c r="H209" s="17"/>
      <c r="J209" s="8"/>
      <c r="K209" s="8"/>
      <c r="U209" s="4"/>
      <c r="V209" s="8"/>
      <c r="W209" s="8"/>
    </row>
    <row r="210" spans="7:23" ht="12.75" customHeight="1" x14ac:dyDescent="0.2">
      <c r="G210" s="1"/>
      <c r="H210" s="17"/>
      <c r="J210" s="8"/>
      <c r="K210" s="8"/>
      <c r="U210" s="4"/>
      <c r="V210" s="8"/>
      <c r="W210" s="8"/>
    </row>
    <row r="211" spans="7:23" ht="12.75" customHeight="1" x14ac:dyDescent="0.2">
      <c r="G211" s="1"/>
      <c r="H211" s="17"/>
      <c r="J211" s="8"/>
      <c r="K211" s="8"/>
      <c r="U211" s="4"/>
      <c r="V211" s="8"/>
      <c r="W211" s="8"/>
    </row>
    <row r="212" spans="7:23" ht="12.75" customHeight="1" x14ac:dyDescent="0.2">
      <c r="G212" s="1"/>
      <c r="H212" s="17"/>
      <c r="J212" s="8"/>
      <c r="K212" s="8"/>
      <c r="U212" s="4"/>
      <c r="V212" s="8"/>
      <c r="W212" s="8"/>
    </row>
    <row r="213" spans="7:23" ht="12.75" customHeight="1" x14ac:dyDescent="0.2">
      <c r="G213" s="1"/>
      <c r="H213" s="17"/>
      <c r="J213" s="8"/>
      <c r="K213" s="8"/>
      <c r="U213" s="4"/>
      <c r="V213" s="8"/>
      <c r="W213" s="8"/>
    </row>
    <row r="214" spans="7:23" ht="12.75" customHeight="1" x14ac:dyDescent="0.2">
      <c r="G214" s="1"/>
      <c r="H214" s="17"/>
      <c r="J214" s="8"/>
      <c r="K214" s="8"/>
      <c r="U214" s="4"/>
      <c r="V214" s="8"/>
      <c r="W214" s="8"/>
    </row>
    <row r="215" spans="7:23" ht="12.75" customHeight="1" x14ac:dyDescent="0.2">
      <c r="G215" s="1"/>
      <c r="H215" s="17"/>
      <c r="J215" s="8"/>
      <c r="K215" s="8"/>
      <c r="U215" s="4"/>
      <c r="V215" s="8"/>
      <c r="W215" s="8"/>
    </row>
    <row r="216" spans="7:23" ht="12.75" customHeight="1" x14ac:dyDescent="0.2">
      <c r="G216" s="1"/>
      <c r="H216" s="17"/>
      <c r="J216" s="8"/>
      <c r="K216" s="8"/>
      <c r="U216" s="4"/>
      <c r="V216" s="8"/>
      <c r="W216" s="8"/>
    </row>
    <row r="217" spans="7:23" ht="12.75" customHeight="1" x14ac:dyDescent="0.2">
      <c r="G217" s="1"/>
      <c r="H217" s="17"/>
      <c r="J217" s="8"/>
      <c r="K217" s="8"/>
      <c r="U217" s="4"/>
      <c r="V217" s="8"/>
      <c r="W217" s="8"/>
    </row>
    <row r="218" spans="7:23" ht="12.75" customHeight="1" x14ac:dyDescent="0.2">
      <c r="G218" s="1"/>
      <c r="H218" s="17"/>
      <c r="J218" s="8"/>
      <c r="K218" s="8"/>
      <c r="U218" s="4"/>
      <c r="V218" s="8"/>
      <c r="W218" s="8"/>
    </row>
    <row r="219" spans="7:23" ht="12.75" customHeight="1" x14ac:dyDescent="0.2">
      <c r="G219" s="1"/>
      <c r="H219" s="17"/>
      <c r="J219" s="8"/>
      <c r="K219" s="8"/>
      <c r="U219" s="4"/>
      <c r="V219" s="8"/>
      <c r="W219" s="8"/>
    </row>
    <row r="220" spans="7:23" ht="12.75" customHeight="1" x14ac:dyDescent="0.2">
      <c r="G220" s="1"/>
      <c r="H220" s="17"/>
      <c r="J220" s="8"/>
      <c r="K220" s="8"/>
      <c r="U220" s="4"/>
      <c r="V220" s="8"/>
      <c r="W220" s="8"/>
    </row>
    <row r="221" spans="7:23" ht="12.75" customHeight="1" x14ac:dyDescent="0.2">
      <c r="G221" s="1"/>
      <c r="H221" s="17"/>
      <c r="J221" s="8"/>
      <c r="K221" s="8"/>
      <c r="U221" s="4"/>
      <c r="V221" s="8"/>
      <c r="W221" s="8"/>
    </row>
    <row r="222" spans="7:23" ht="12.75" customHeight="1" x14ac:dyDescent="0.2">
      <c r="G222" s="1"/>
      <c r="H222" s="17"/>
      <c r="J222" s="8"/>
      <c r="K222" s="8"/>
      <c r="U222" s="4"/>
      <c r="V222" s="8"/>
      <c r="W222" s="8"/>
    </row>
    <row r="223" spans="7:23" ht="12.75" customHeight="1" x14ac:dyDescent="0.2">
      <c r="G223" s="1"/>
      <c r="H223" s="17"/>
      <c r="J223" s="8"/>
      <c r="K223" s="8"/>
      <c r="U223" s="4"/>
      <c r="V223" s="8"/>
      <c r="W223" s="8"/>
    </row>
    <row r="224" spans="7:23" ht="12.75" customHeight="1" x14ac:dyDescent="0.2">
      <c r="G224" s="1"/>
      <c r="H224" s="17"/>
      <c r="J224" s="8"/>
      <c r="K224" s="8"/>
      <c r="U224" s="4"/>
      <c r="V224" s="8"/>
      <c r="W224" s="8"/>
    </row>
    <row r="225" spans="7:23" ht="12.75" customHeight="1" x14ac:dyDescent="0.2">
      <c r="G225" s="1"/>
      <c r="H225" s="17"/>
      <c r="J225" s="8"/>
      <c r="K225" s="8"/>
      <c r="U225" s="4"/>
      <c r="V225" s="8"/>
      <c r="W225" s="8"/>
    </row>
    <row r="226" spans="7:23" ht="12.75" customHeight="1" x14ac:dyDescent="0.2">
      <c r="G226" s="1"/>
      <c r="H226" s="17"/>
      <c r="J226" s="8"/>
      <c r="K226" s="8"/>
      <c r="U226" s="4"/>
      <c r="V226" s="8"/>
      <c r="W226" s="8"/>
    </row>
    <row r="227" spans="7:23" ht="12.75" customHeight="1" x14ac:dyDescent="0.2">
      <c r="G227" s="1"/>
      <c r="H227" s="17"/>
      <c r="J227" s="8"/>
      <c r="K227" s="8"/>
      <c r="U227" s="4"/>
      <c r="V227" s="8"/>
      <c r="W227" s="8"/>
    </row>
    <row r="228" spans="7:23" ht="12.75" customHeight="1" x14ac:dyDescent="0.2">
      <c r="G228" s="1"/>
      <c r="H228" s="17"/>
      <c r="J228" s="8"/>
      <c r="K228" s="8"/>
      <c r="U228" s="4"/>
      <c r="V228" s="8"/>
      <c r="W228" s="8"/>
    </row>
    <row r="229" spans="7:23" ht="12.75" customHeight="1" x14ac:dyDescent="0.2">
      <c r="G229" s="1"/>
      <c r="H229" s="17"/>
      <c r="J229" s="8"/>
      <c r="K229" s="8"/>
      <c r="U229" s="4"/>
      <c r="V229" s="8"/>
      <c r="W229" s="8"/>
    </row>
    <row r="230" spans="7:23" ht="12.75" customHeight="1" x14ac:dyDescent="0.2">
      <c r="G230" s="1"/>
      <c r="H230" s="17"/>
      <c r="J230" s="8"/>
      <c r="K230" s="8"/>
      <c r="U230" s="4"/>
      <c r="V230" s="8"/>
      <c r="W230" s="8"/>
    </row>
    <row r="231" spans="7:23" ht="12.75" customHeight="1" x14ac:dyDescent="0.2">
      <c r="G231" s="1"/>
      <c r="H231" s="17"/>
      <c r="J231" s="8"/>
      <c r="K231" s="8"/>
      <c r="U231" s="4"/>
      <c r="V231" s="8"/>
      <c r="W231" s="8"/>
    </row>
    <row r="232" spans="7:23" ht="12.75" customHeight="1" x14ac:dyDescent="0.2">
      <c r="G232" s="1"/>
      <c r="H232" s="17"/>
      <c r="J232" s="8"/>
      <c r="K232" s="8"/>
      <c r="U232" s="4"/>
      <c r="V232" s="8"/>
      <c r="W232" s="8"/>
    </row>
    <row r="233" spans="7:23" ht="12.75" customHeight="1" x14ac:dyDescent="0.2">
      <c r="G233" s="1"/>
      <c r="H233" s="17"/>
      <c r="J233" s="8"/>
      <c r="K233" s="8"/>
      <c r="U233" s="4"/>
      <c r="V233" s="8"/>
      <c r="W233" s="8"/>
    </row>
    <row r="234" spans="7:23" ht="12.75" customHeight="1" x14ac:dyDescent="0.2">
      <c r="G234" s="1"/>
      <c r="H234" s="17"/>
      <c r="J234" s="8"/>
      <c r="K234" s="8"/>
      <c r="U234" s="4"/>
      <c r="V234" s="8"/>
      <c r="W234" s="8"/>
    </row>
    <row r="235" spans="7:23" ht="12.75" customHeight="1" x14ac:dyDescent="0.2">
      <c r="G235" s="1"/>
      <c r="H235" s="17"/>
      <c r="J235" s="8"/>
      <c r="K235" s="8"/>
      <c r="U235" s="4"/>
      <c r="V235" s="8"/>
      <c r="W235" s="8"/>
    </row>
    <row r="236" spans="7:23" ht="12.75" customHeight="1" x14ac:dyDescent="0.2">
      <c r="G236" s="1"/>
      <c r="H236" s="17"/>
      <c r="J236" s="8"/>
      <c r="K236" s="8"/>
      <c r="U236" s="4"/>
      <c r="V236" s="8"/>
      <c r="W236" s="8"/>
    </row>
    <row r="237" spans="7:23" ht="12.75" customHeight="1" x14ac:dyDescent="0.2">
      <c r="G237" s="1"/>
      <c r="H237" s="17"/>
      <c r="J237" s="8"/>
      <c r="K237" s="8"/>
      <c r="U237" s="4"/>
      <c r="V237" s="8"/>
      <c r="W237" s="8"/>
    </row>
    <row r="238" spans="7:23" ht="12.75" customHeight="1" x14ac:dyDescent="0.2">
      <c r="G238" s="1"/>
      <c r="H238" s="17"/>
      <c r="J238" s="8"/>
      <c r="K238" s="8"/>
      <c r="U238" s="4"/>
      <c r="V238" s="8"/>
      <c r="W238" s="8"/>
    </row>
    <row r="239" spans="7:23" ht="12.75" customHeight="1" x14ac:dyDescent="0.2">
      <c r="G239" s="1"/>
      <c r="H239" s="17"/>
      <c r="J239" s="8"/>
      <c r="K239" s="8"/>
      <c r="U239" s="4"/>
      <c r="V239" s="8"/>
      <c r="W239" s="8"/>
    </row>
    <row r="240" spans="7:23" ht="12.75" customHeight="1" x14ac:dyDescent="0.2">
      <c r="G240" s="1"/>
      <c r="H240" s="17"/>
      <c r="J240" s="8"/>
      <c r="K240" s="8"/>
      <c r="U240" s="4"/>
      <c r="V240" s="8"/>
      <c r="W240" s="8"/>
    </row>
    <row r="241" spans="7:23" ht="12.75" customHeight="1" x14ac:dyDescent="0.2">
      <c r="G241" s="1"/>
      <c r="H241" s="17"/>
      <c r="J241" s="8"/>
      <c r="K241" s="8"/>
      <c r="U241" s="4"/>
      <c r="V241" s="8"/>
      <c r="W241" s="8"/>
    </row>
    <row r="242" spans="7:23" ht="12.75" customHeight="1" x14ac:dyDescent="0.2">
      <c r="G242" s="1"/>
      <c r="H242" s="17"/>
      <c r="J242" s="8"/>
      <c r="K242" s="8"/>
      <c r="U242" s="4"/>
      <c r="V242" s="8"/>
      <c r="W242" s="8"/>
    </row>
    <row r="243" spans="7:23" ht="12.75" customHeight="1" x14ac:dyDescent="0.2">
      <c r="G243" s="1"/>
      <c r="H243" s="17"/>
      <c r="J243" s="8"/>
      <c r="K243" s="8"/>
      <c r="U243" s="4"/>
      <c r="V243" s="8"/>
      <c r="W243" s="8"/>
    </row>
    <row r="244" spans="7:23" ht="12.75" customHeight="1" x14ac:dyDescent="0.2">
      <c r="G244" s="1"/>
      <c r="H244" s="17"/>
      <c r="J244" s="8"/>
      <c r="K244" s="8"/>
      <c r="U244" s="4"/>
      <c r="V244" s="8"/>
      <c r="W244" s="8"/>
    </row>
    <row r="245" spans="7:23" ht="12.75" customHeight="1" x14ac:dyDescent="0.2">
      <c r="G245" s="1"/>
      <c r="H245" s="17"/>
      <c r="J245" s="8"/>
      <c r="K245" s="8"/>
      <c r="U245" s="4"/>
      <c r="V245" s="8"/>
      <c r="W245" s="8"/>
    </row>
    <row r="246" spans="7:23" ht="12.75" customHeight="1" x14ac:dyDescent="0.2">
      <c r="G246" s="1"/>
      <c r="H246" s="17"/>
      <c r="J246" s="8"/>
      <c r="K246" s="8"/>
      <c r="U246" s="4"/>
      <c r="V246" s="8"/>
      <c r="W246" s="8"/>
    </row>
    <row r="247" spans="7:23" ht="12.75" customHeight="1" x14ac:dyDescent="0.2">
      <c r="G247" s="1"/>
      <c r="H247" s="17"/>
      <c r="J247" s="8"/>
      <c r="K247" s="8"/>
      <c r="U247" s="4"/>
      <c r="V247" s="8"/>
      <c r="W247" s="8"/>
    </row>
    <row r="248" spans="7:23" ht="12.75" customHeight="1" x14ac:dyDescent="0.2">
      <c r="G248" s="1"/>
      <c r="H248" s="17"/>
      <c r="J248" s="8"/>
      <c r="K248" s="8"/>
      <c r="U248" s="4"/>
      <c r="V248" s="8"/>
      <c r="W248" s="8"/>
    </row>
    <row r="249" spans="7:23" ht="12.75" customHeight="1" x14ac:dyDescent="0.2">
      <c r="G249" s="1"/>
      <c r="H249" s="17"/>
      <c r="J249" s="8"/>
      <c r="K249" s="8"/>
      <c r="U249" s="4"/>
      <c r="V249" s="8"/>
      <c r="W249" s="8"/>
    </row>
    <row r="250" spans="7:23" ht="12.75" customHeight="1" x14ac:dyDescent="0.2">
      <c r="G250" s="1"/>
      <c r="H250" s="17"/>
      <c r="J250" s="8"/>
      <c r="K250" s="8"/>
      <c r="U250" s="4"/>
      <c r="V250" s="8"/>
      <c r="W250" s="8"/>
    </row>
    <row r="251" spans="7:23" ht="12.75" customHeight="1" x14ac:dyDescent="0.2">
      <c r="G251" s="1"/>
      <c r="H251" s="17"/>
      <c r="J251" s="8"/>
      <c r="K251" s="8"/>
      <c r="U251" s="4"/>
      <c r="V251" s="8"/>
      <c r="W251" s="8"/>
    </row>
    <row r="252" spans="7:23" ht="12.75" customHeight="1" x14ac:dyDescent="0.2">
      <c r="G252" s="1"/>
      <c r="H252" s="17"/>
      <c r="J252" s="8"/>
      <c r="K252" s="8"/>
      <c r="U252" s="4"/>
      <c r="V252" s="8"/>
      <c r="W252" s="8"/>
    </row>
    <row r="253" spans="7:23" ht="12.75" customHeight="1" x14ac:dyDescent="0.2">
      <c r="G253" s="1"/>
      <c r="H253" s="17"/>
      <c r="J253" s="8"/>
      <c r="K253" s="8"/>
      <c r="U253" s="4"/>
      <c r="V253" s="8"/>
      <c r="W253" s="8"/>
    </row>
    <row r="254" spans="7:23" ht="12.75" customHeight="1" x14ac:dyDescent="0.2">
      <c r="G254" s="1"/>
      <c r="H254" s="17"/>
      <c r="J254" s="8"/>
      <c r="K254" s="8"/>
      <c r="U254" s="4"/>
      <c r="V254" s="8"/>
      <c r="W254" s="8"/>
    </row>
    <row r="255" spans="7:23" ht="12.75" customHeight="1" x14ac:dyDescent="0.2">
      <c r="G255" s="1"/>
      <c r="H255" s="17"/>
      <c r="J255" s="8"/>
      <c r="K255" s="8"/>
      <c r="U255" s="4"/>
      <c r="V255" s="8"/>
      <c r="W255" s="8"/>
    </row>
    <row r="256" spans="7:23" ht="12.75" customHeight="1" x14ac:dyDescent="0.2">
      <c r="G256" s="1"/>
      <c r="H256" s="17"/>
      <c r="J256" s="8"/>
      <c r="K256" s="8"/>
      <c r="U256" s="4"/>
      <c r="V256" s="8"/>
      <c r="W256" s="8"/>
    </row>
    <row r="257" spans="7:23" ht="12.75" customHeight="1" x14ac:dyDescent="0.2">
      <c r="G257" s="1"/>
      <c r="H257" s="17"/>
      <c r="J257" s="8"/>
      <c r="K257" s="8"/>
      <c r="U257" s="4"/>
      <c r="V257" s="8"/>
      <c r="W257" s="8"/>
    </row>
    <row r="258" spans="7:23" ht="12.75" customHeight="1" x14ac:dyDescent="0.2">
      <c r="G258" s="1"/>
      <c r="H258" s="17"/>
      <c r="J258" s="8"/>
      <c r="K258" s="8"/>
      <c r="U258" s="4"/>
      <c r="V258" s="8"/>
      <c r="W258" s="8"/>
    </row>
    <row r="259" spans="7:23" ht="12.75" customHeight="1" x14ac:dyDescent="0.2">
      <c r="G259" s="1"/>
      <c r="H259" s="17"/>
      <c r="J259" s="8"/>
      <c r="K259" s="8"/>
      <c r="U259" s="4"/>
      <c r="V259" s="8"/>
      <c r="W259" s="8"/>
    </row>
    <row r="260" spans="7:23" ht="12.75" customHeight="1" x14ac:dyDescent="0.2">
      <c r="G260" s="1"/>
      <c r="H260" s="17"/>
      <c r="J260" s="8"/>
      <c r="K260" s="8"/>
      <c r="U260" s="4"/>
      <c r="V260" s="8"/>
      <c r="W260" s="8"/>
    </row>
    <row r="261" spans="7:23" ht="12.75" customHeight="1" x14ac:dyDescent="0.2">
      <c r="G261" s="1"/>
      <c r="H261" s="17"/>
      <c r="J261" s="8"/>
      <c r="K261" s="8"/>
      <c r="U261" s="4"/>
      <c r="V261" s="8"/>
      <c r="W261" s="8"/>
    </row>
    <row r="262" spans="7:23" ht="12.75" customHeight="1" x14ac:dyDescent="0.2">
      <c r="G262" s="1"/>
      <c r="H262" s="17"/>
      <c r="J262" s="8"/>
      <c r="K262" s="8"/>
      <c r="U262" s="4"/>
      <c r="V262" s="8"/>
      <c r="W262" s="8"/>
    </row>
    <row r="263" spans="7:23" ht="12.75" customHeight="1" x14ac:dyDescent="0.2">
      <c r="G263" s="1"/>
      <c r="H263" s="17"/>
      <c r="J263" s="8"/>
      <c r="K263" s="8"/>
      <c r="U263" s="4"/>
      <c r="V263" s="8"/>
      <c r="W263" s="8"/>
    </row>
    <row r="264" spans="7:23" ht="12.75" customHeight="1" x14ac:dyDescent="0.2">
      <c r="G264" s="1"/>
      <c r="H264" s="17"/>
      <c r="J264" s="8"/>
      <c r="K264" s="8"/>
      <c r="U264" s="4"/>
      <c r="V264" s="8"/>
      <c r="W264" s="8"/>
    </row>
    <row r="265" spans="7:23" ht="12.75" customHeight="1" x14ac:dyDescent="0.2">
      <c r="G265" s="1"/>
      <c r="H265" s="17"/>
      <c r="J265" s="8"/>
      <c r="K265" s="8"/>
      <c r="U265" s="4"/>
      <c r="V265" s="8"/>
      <c r="W265" s="8"/>
    </row>
    <row r="266" spans="7:23" ht="12.75" customHeight="1" x14ac:dyDescent="0.2">
      <c r="G266" s="1"/>
      <c r="H266" s="17"/>
      <c r="J266" s="8"/>
      <c r="K266" s="8"/>
      <c r="U266" s="4"/>
      <c r="V266" s="8"/>
      <c r="W266" s="8"/>
    </row>
    <row r="267" spans="7:23" ht="12.75" customHeight="1" x14ac:dyDescent="0.2">
      <c r="G267" s="1"/>
      <c r="H267" s="17"/>
      <c r="J267" s="8"/>
      <c r="K267" s="8"/>
      <c r="U267" s="4"/>
      <c r="V267" s="8"/>
      <c r="W267" s="8"/>
    </row>
    <row r="268" spans="7:23" ht="12.75" customHeight="1" x14ac:dyDescent="0.2">
      <c r="G268" s="1"/>
      <c r="H268" s="17"/>
      <c r="J268" s="8"/>
      <c r="K268" s="8"/>
      <c r="U268" s="4"/>
      <c r="V268" s="8"/>
      <c r="W268" s="8"/>
    </row>
    <row r="269" spans="7:23" ht="12.75" customHeight="1" x14ac:dyDescent="0.2">
      <c r="G269" s="1"/>
      <c r="H269" s="17"/>
      <c r="J269" s="8"/>
      <c r="K269" s="8"/>
      <c r="U269" s="4"/>
      <c r="V269" s="8"/>
      <c r="W269" s="8"/>
    </row>
    <row r="270" spans="7:23" ht="12.75" customHeight="1" x14ac:dyDescent="0.2">
      <c r="G270" s="1"/>
      <c r="H270" s="17"/>
      <c r="J270" s="8"/>
      <c r="K270" s="8"/>
      <c r="U270" s="4"/>
      <c r="V270" s="8"/>
      <c r="W270" s="8"/>
    </row>
    <row r="271" spans="7:23" ht="12.75" customHeight="1" x14ac:dyDescent="0.2">
      <c r="G271" s="1"/>
      <c r="H271" s="17"/>
      <c r="J271" s="8"/>
      <c r="K271" s="8"/>
      <c r="U271" s="4"/>
      <c r="V271" s="8"/>
      <c r="W271" s="8"/>
    </row>
    <row r="272" spans="7:23" ht="12.75" customHeight="1" x14ac:dyDescent="0.2">
      <c r="G272" s="1"/>
      <c r="H272" s="17"/>
      <c r="J272" s="8"/>
      <c r="K272" s="8"/>
      <c r="U272" s="4"/>
      <c r="V272" s="8"/>
      <c r="W272" s="8"/>
    </row>
    <row r="273" spans="7:23" ht="12.75" customHeight="1" x14ac:dyDescent="0.2">
      <c r="G273" s="1"/>
      <c r="H273" s="17"/>
      <c r="J273" s="8"/>
      <c r="K273" s="8"/>
      <c r="U273" s="4"/>
      <c r="V273" s="8"/>
      <c r="W273" s="8"/>
    </row>
    <row r="274" spans="7:23" ht="12.75" customHeight="1" x14ac:dyDescent="0.2">
      <c r="G274" s="1"/>
      <c r="H274" s="17"/>
      <c r="J274" s="8"/>
      <c r="K274" s="8"/>
      <c r="U274" s="4"/>
      <c r="V274" s="8"/>
      <c r="W274" s="8"/>
    </row>
    <row r="275" spans="7:23" ht="12.75" customHeight="1" x14ac:dyDescent="0.2">
      <c r="G275" s="1"/>
      <c r="H275" s="17"/>
      <c r="J275" s="8"/>
      <c r="K275" s="8"/>
      <c r="U275" s="4"/>
      <c r="V275" s="8"/>
      <c r="W275" s="8"/>
    </row>
    <row r="276" spans="7:23" ht="12.75" customHeight="1" x14ac:dyDescent="0.2">
      <c r="G276" s="1"/>
      <c r="H276" s="17"/>
      <c r="J276" s="8"/>
      <c r="K276" s="8"/>
      <c r="U276" s="4"/>
      <c r="V276" s="8"/>
      <c r="W276" s="8"/>
    </row>
    <row r="277" spans="7:23" ht="12.75" customHeight="1" x14ac:dyDescent="0.2">
      <c r="G277" s="1"/>
      <c r="H277" s="17"/>
      <c r="J277" s="8"/>
      <c r="K277" s="8"/>
      <c r="U277" s="4"/>
      <c r="V277" s="8"/>
      <c r="W277" s="8"/>
    </row>
    <row r="278" spans="7:23" ht="12.75" customHeight="1" x14ac:dyDescent="0.2">
      <c r="G278" s="1"/>
      <c r="H278" s="17"/>
      <c r="J278" s="8"/>
      <c r="K278" s="8"/>
      <c r="U278" s="4"/>
      <c r="V278" s="8"/>
      <c r="W278" s="8"/>
    </row>
    <row r="279" spans="7:23" ht="12.75" customHeight="1" x14ac:dyDescent="0.2">
      <c r="G279" s="1"/>
      <c r="H279" s="17"/>
      <c r="J279" s="8"/>
      <c r="K279" s="8"/>
      <c r="U279" s="4"/>
      <c r="V279" s="8"/>
      <c r="W279" s="8"/>
    </row>
    <row r="280" spans="7:23" ht="12.75" customHeight="1" x14ac:dyDescent="0.2">
      <c r="G280" s="1"/>
      <c r="H280" s="17"/>
      <c r="J280" s="8"/>
      <c r="K280" s="8"/>
      <c r="U280" s="4"/>
      <c r="V280" s="8"/>
      <c r="W280" s="8"/>
    </row>
    <row r="281" spans="7:23" ht="12.75" customHeight="1" x14ac:dyDescent="0.2">
      <c r="G281" s="1"/>
      <c r="H281" s="17"/>
      <c r="J281" s="8"/>
      <c r="K281" s="8"/>
      <c r="U281" s="4"/>
      <c r="V281" s="8"/>
      <c r="W281" s="8"/>
    </row>
    <row r="282" spans="7:23" ht="12.75" customHeight="1" x14ac:dyDescent="0.2">
      <c r="G282" s="1"/>
      <c r="H282" s="17"/>
      <c r="J282" s="8"/>
      <c r="K282" s="8"/>
      <c r="U282" s="4"/>
      <c r="V282" s="8"/>
      <c r="W282" s="8"/>
    </row>
    <row r="283" spans="7:23" ht="12.75" customHeight="1" x14ac:dyDescent="0.2">
      <c r="G283" s="1"/>
      <c r="H283" s="17"/>
      <c r="J283" s="8"/>
      <c r="K283" s="8"/>
      <c r="U283" s="4"/>
      <c r="V283" s="8"/>
      <c r="W283" s="8"/>
    </row>
    <row r="284" spans="7:23" ht="12.75" customHeight="1" x14ac:dyDescent="0.2">
      <c r="G284" s="1"/>
      <c r="H284" s="17"/>
      <c r="J284" s="8"/>
      <c r="K284" s="8"/>
      <c r="U284" s="4"/>
      <c r="V284" s="8"/>
      <c r="W284" s="8"/>
    </row>
    <row r="285" spans="7:23" ht="12.75" customHeight="1" x14ac:dyDescent="0.2">
      <c r="G285" s="1"/>
      <c r="H285" s="17"/>
      <c r="J285" s="8"/>
      <c r="K285" s="8"/>
      <c r="U285" s="4"/>
      <c r="V285" s="8"/>
      <c r="W285" s="8"/>
    </row>
    <row r="286" spans="7:23" ht="12.75" customHeight="1" x14ac:dyDescent="0.2">
      <c r="G286" s="1"/>
      <c r="H286" s="17"/>
      <c r="J286" s="8"/>
      <c r="K286" s="8"/>
      <c r="U286" s="4"/>
      <c r="V286" s="8"/>
      <c r="W286" s="8"/>
    </row>
    <row r="287" spans="7:23" ht="12.75" customHeight="1" x14ac:dyDescent="0.2">
      <c r="G287" s="1"/>
      <c r="H287" s="17"/>
      <c r="J287" s="8"/>
      <c r="K287" s="8"/>
      <c r="U287" s="4"/>
      <c r="V287" s="8"/>
      <c r="W287" s="8"/>
    </row>
    <row r="288" spans="7:23" ht="12.75" customHeight="1" x14ac:dyDescent="0.2">
      <c r="G288" s="1"/>
      <c r="H288" s="17"/>
      <c r="J288" s="8"/>
      <c r="K288" s="8"/>
      <c r="U288" s="4"/>
      <c r="V288" s="8"/>
      <c r="W288" s="8"/>
    </row>
    <row r="289" spans="7:23" ht="12.75" customHeight="1" x14ac:dyDescent="0.2">
      <c r="G289" s="1"/>
      <c r="H289" s="17"/>
      <c r="J289" s="8"/>
      <c r="K289" s="8"/>
      <c r="U289" s="4"/>
      <c r="V289" s="8"/>
      <c r="W289" s="8"/>
    </row>
    <row r="290" spans="7:23" ht="12.75" customHeight="1" x14ac:dyDescent="0.2">
      <c r="G290" s="1"/>
      <c r="H290" s="17"/>
      <c r="J290" s="8"/>
      <c r="K290" s="8"/>
      <c r="U290" s="4"/>
      <c r="V290" s="8"/>
      <c r="W290" s="8"/>
    </row>
    <row r="291" spans="7:23" ht="12.75" customHeight="1" x14ac:dyDescent="0.2">
      <c r="G291" s="1"/>
      <c r="H291" s="17"/>
      <c r="J291" s="8"/>
      <c r="K291" s="8"/>
      <c r="U291" s="4"/>
      <c r="V291" s="8"/>
      <c r="W291" s="8"/>
    </row>
    <row r="292" spans="7:23" ht="12.75" customHeight="1" x14ac:dyDescent="0.2">
      <c r="G292" s="1"/>
      <c r="H292" s="17"/>
      <c r="J292" s="8"/>
      <c r="K292" s="8"/>
      <c r="U292" s="4"/>
      <c r="V292" s="8"/>
      <c r="W292" s="8"/>
    </row>
    <row r="293" spans="7:23" ht="12.75" customHeight="1" x14ac:dyDescent="0.2">
      <c r="G293" s="1"/>
      <c r="H293" s="17"/>
      <c r="J293" s="8"/>
      <c r="K293" s="8"/>
      <c r="U293" s="4"/>
      <c r="V293" s="8"/>
      <c r="W293" s="8"/>
    </row>
    <row r="294" spans="7:23" ht="12.75" customHeight="1" x14ac:dyDescent="0.2">
      <c r="G294" s="1"/>
      <c r="H294" s="17"/>
      <c r="J294" s="8"/>
      <c r="K294" s="8"/>
      <c r="U294" s="4"/>
      <c r="V294" s="8"/>
      <c r="W294" s="8"/>
    </row>
    <row r="295" spans="7:23" ht="12.75" customHeight="1" x14ac:dyDescent="0.2">
      <c r="G295" s="1"/>
      <c r="H295" s="17"/>
      <c r="J295" s="8"/>
      <c r="K295" s="8"/>
      <c r="U295" s="4"/>
      <c r="V295" s="8"/>
      <c r="W295" s="8"/>
    </row>
    <row r="296" spans="7:23" ht="12.75" customHeight="1" x14ac:dyDescent="0.2">
      <c r="G296" s="1"/>
      <c r="H296" s="17"/>
      <c r="J296" s="8"/>
      <c r="K296" s="8"/>
      <c r="U296" s="4"/>
      <c r="V296" s="8"/>
      <c r="W296" s="8"/>
    </row>
    <row r="297" spans="7:23" ht="12.75" customHeight="1" x14ac:dyDescent="0.2">
      <c r="G297" s="1"/>
      <c r="H297" s="17"/>
      <c r="J297" s="8"/>
      <c r="K297" s="8"/>
      <c r="U297" s="4"/>
      <c r="V297" s="8"/>
      <c r="W297" s="8"/>
    </row>
    <row r="298" spans="7:23" ht="12.75" customHeight="1" x14ac:dyDescent="0.2">
      <c r="G298" s="1"/>
      <c r="H298" s="17"/>
      <c r="J298" s="8"/>
      <c r="K298" s="8"/>
      <c r="U298" s="4"/>
      <c r="V298" s="8"/>
      <c r="W298" s="8"/>
    </row>
    <row r="299" spans="7:23" ht="12.75" customHeight="1" x14ac:dyDescent="0.2">
      <c r="G299" s="1"/>
      <c r="H299" s="17"/>
      <c r="J299" s="8"/>
      <c r="K299" s="8"/>
      <c r="U299" s="4"/>
      <c r="V299" s="8"/>
      <c r="W299" s="8"/>
    </row>
    <row r="300" spans="7:23" ht="12.75" customHeight="1" x14ac:dyDescent="0.2">
      <c r="G300" s="1"/>
      <c r="H300" s="17"/>
      <c r="J300" s="8"/>
      <c r="K300" s="8"/>
      <c r="U300" s="4"/>
      <c r="V300" s="8"/>
      <c r="W300" s="8"/>
    </row>
    <row r="301" spans="7:23" ht="12.75" customHeight="1" x14ac:dyDescent="0.2">
      <c r="G301" s="1"/>
      <c r="H301" s="17"/>
      <c r="J301" s="8"/>
      <c r="K301" s="8"/>
      <c r="U301" s="4"/>
      <c r="V301" s="8"/>
      <c r="W301" s="8"/>
    </row>
    <row r="302" spans="7:23" ht="12.75" customHeight="1" x14ac:dyDescent="0.2">
      <c r="G302" s="1"/>
      <c r="H302" s="17"/>
      <c r="J302" s="8"/>
      <c r="K302" s="8"/>
      <c r="U302" s="4"/>
      <c r="V302" s="8"/>
      <c r="W302" s="8"/>
    </row>
    <row r="303" spans="7:23" ht="12.75" customHeight="1" x14ac:dyDescent="0.2">
      <c r="G303" s="1"/>
      <c r="H303" s="17"/>
      <c r="J303" s="8"/>
      <c r="K303" s="8"/>
      <c r="U303" s="4"/>
      <c r="V303" s="8"/>
      <c r="W303" s="8"/>
    </row>
    <row r="304" spans="7:23" ht="12.75" customHeight="1" x14ac:dyDescent="0.2">
      <c r="G304" s="1"/>
      <c r="H304" s="17"/>
      <c r="J304" s="8"/>
      <c r="K304" s="8"/>
      <c r="U304" s="4"/>
      <c r="V304" s="8"/>
      <c r="W304" s="8"/>
    </row>
    <row r="305" spans="7:23" ht="12.75" customHeight="1" x14ac:dyDescent="0.2">
      <c r="G305" s="1"/>
      <c r="H305" s="17"/>
      <c r="J305" s="8"/>
      <c r="K305" s="8"/>
      <c r="U305" s="4"/>
      <c r="V305" s="8"/>
      <c r="W305" s="8"/>
    </row>
    <row r="306" spans="7:23" ht="12.75" customHeight="1" x14ac:dyDescent="0.2">
      <c r="G306" s="1"/>
      <c r="H306" s="17"/>
      <c r="J306" s="8"/>
      <c r="K306" s="8"/>
      <c r="U306" s="4"/>
      <c r="V306" s="8"/>
      <c r="W306" s="8"/>
    </row>
    <row r="307" spans="7:23" ht="12.75" customHeight="1" x14ac:dyDescent="0.2">
      <c r="G307" s="1"/>
      <c r="H307" s="17"/>
      <c r="U307" s="4"/>
    </row>
    <row r="308" spans="7:23" ht="12.75" customHeight="1" x14ac:dyDescent="0.2">
      <c r="G308" s="1"/>
      <c r="H308" s="17"/>
      <c r="U308" s="4"/>
    </row>
    <row r="309" spans="7:23" ht="12.75" customHeight="1" x14ac:dyDescent="0.2">
      <c r="G309" s="1"/>
      <c r="H309" s="17"/>
      <c r="U309" s="4"/>
    </row>
    <row r="310" spans="7:23" ht="12.75" customHeight="1" x14ac:dyDescent="0.2">
      <c r="G310" s="1"/>
      <c r="H310" s="17"/>
      <c r="U310" s="4"/>
    </row>
    <row r="311" spans="7:23" ht="12.75" customHeight="1" x14ac:dyDescent="0.2">
      <c r="G311" s="1"/>
      <c r="H311" s="17"/>
      <c r="U311" s="4"/>
    </row>
    <row r="312" spans="7:23" ht="12.75" customHeight="1" x14ac:dyDescent="0.2">
      <c r="G312" s="1"/>
      <c r="H312" s="17"/>
      <c r="U312" s="4"/>
    </row>
    <row r="313" spans="7:23" ht="12.75" customHeight="1" x14ac:dyDescent="0.2">
      <c r="G313" s="1"/>
      <c r="H313" s="17"/>
      <c r="U313" s="4"/>
    </row>
    <row r="314" spans="7:23" ht="12.75" customHeight="1" x14ac:dyDescent="0.2">
      <c r="G314" s="1"/>
      <c r="H314" s="17"/>
      <c r="U314" s="4"/>
    </row>
    <row r="315" spans="7:23" ht="12.75" customHeight="1" x14ac:dyDescent="0.2">
      <c r="G315" s="1"/>
      <c r="H315" s="17"/>
      <c r="U315" s="4"/>
    </row>
    <row r="316" spans="7:23" ht="12.75" customHeight="1" x14ac:dyDescent="0.2">
      <c r="G316" s="1"/>
      <c r="H316" s="17"/>
      <c r="U316" s="4"/>
    </row>
    <row r="317" spans="7:23" ht="12.75" customHeight="1" x14ac:dyDescent="0.2">
      <c r="G317" s="1"/>
      <c r="H317" s="17"/>
      <c r="U317" s="4"/>
    </row>
    <row r="318" spans="7:23" ht="12.75" customHeight="1" x14ac:dyDescent="0.2">
      <c r="G318" s="1"/>
      <c r="H318" s="17"/>
      <c r="U318" s="4"/>
    </row>
    <row r="319" spans="7:23" ht="12.75" customHeight="1" x14ac:dyDescent="0.2">
      <c r="G319" s="1"/>
      <c r="H319" s="17"/>
      <c r="U319" s="4"/>
    </row>
    <row r="320" spans="7:23" ht="12.75" customHeight="1" x14ac:dyDescent="0.2">
      <c r="G320" s="1"/>
      <c r="H320" s="17"/>
      <c r="U320" s="4"/>
    </row>
    <row r="321" spans="7:21" ht="12.75" customHeight="1" x14ac:dyDescent="0.2">
      <c r="G321" s="1"/>
      <c r="H321" s="17"/>
      <c r="U321" s="4"/>
    </row>
    <row r="322" spans="7:21" ht="12.75" customHeight="1" x14ac:dyDescent="0.2">
      <c r="G322" s="1"/>
      <c r="H322" s="17"/>
      <c r="U322" s="4"/>
    </row>
    <row r="323" spans="7:21" ht="12.75" customHeight="1" x14ac:dyDescent="0.2">
      <c r="G323" s="1"/>
      <c r="H323" s="17"/>
      <c r="U323" s="4"/>
    </row>
    <row r="324" spans="7:21" ht="12.75" customHeight="1" x14ac:dyDescent="0.2">
      <c r="G324" s="1"/>
      <c r="H324" s="17"/>
      <c r="U324" s="4"/>
    </row>
    <row r="325" spans="7:21" ht="12.75" customHeight="1" x14ac:dyDescent="0.2">
      <c r="G325" s="1"/>
      <c r="H325" s="17"/>
      <c r="U325" s="4"/>
    </row>
    <row r="326" spans="7:21" ht="12.75" customHeight="1" x14ac:dyDescent="0.2">
      <c r="G326" s="1"/>
      <c r="H326" s="17"/>
      <c r="U326" s="4"/>
    </row>
    <row r="327" spans="7:21" ht="12.75" customHeight="1" x14ac:dyDescent="0.2">
      <c r="G327" s="1"/>
      <c r="H327" s="17"/>
      <c r="U327" s="4"/>
    </row>
    <row r="328" spans="7:21" ht="12.75" customHeight="1" x14ac:dyDescent="0.2">
      <c r="G328" s="1"/>
      <c r="H328" s="17"/>
      <c r="U328" s="4"/>
    </row>
    <row r="329" spans="7:21" ht="12.75" customHeight="1" x14ac:dyDescent="0.2">
      <c r="G329" s="1"/>
      <c r="H329" s="17"/>
      <c r="U329" s="4"/>
    </row>
    <row r="330" spans="7:21" ht="12.75" customHeight="1" x14ac:dyDescent="0.2">
      <c r="G330" s="1"/>
      <c r="H330" s="17"/>
      <c r="U330" s="4"/>
    </row>
    <row r="331" spans="7:21" ht="12.75" customHeight="1" x14ac:dyDescent="0.2">
      <c r="G331" s="1"/>
      <c r="H331" s="17"/>
      <c r="U331" s="4"/>
    </row>
    <row r="332" spans="7:21" ht="12.75" customHeight="1" x14ac:dyDescent="0.2">
      <c r="G332" s="1"/>
      <c r="H332" s="17"/>
      <c r="U332" s="4"/>
    </row>
    <row r="333" spans="7:21" ht="12.75" customHeight="1" x14ac:dyDescent="0.2">
      <c r="G333" s="1"/>
      <c r="H333" s="17"/>
      <c r="U333" s="4"/>
    </row>
    <row r="334" spans="7:21" ht="12.75" customHeight="1" x14ac:dyDescent="0.2">
      <c r="G334" s="1"/>
      <c r="H334" s="17"/>
      <c r="U334" s="4"/>
    </row>
    <row r="335" spans="7:21" ht="12.75" customHeight="1" x14ac:dyDescent="0.2">
      <c r="G335" s="1"/>
      <c r="H335" s="17"/>
      <c r="U335" s="4"/>
    </row>
    <row r="336" spans="7:21" ht="12.75" customHeight="1" x14ac:dyDescent="0.2">
      <c r="G336" s="1"/>
      <c r="H336" s="17"/>
      <c r="U336" s="4"/>
    </row>
    <row r="337" spans="7:21" ht="12.75" customHeight="1" x14ac:dyDescent="0.2">
      <c r="G337" s="1"/>
      <c r="H337" s="17"/>
      <c r="U337" s="4"/>
    </row>
    <row r="338" spans="7:21" ht="12.75" customHeight="1" x14ac:dyDescent="0.2">
      <c r="G338" s="1"/>
      <c r="H338" s="17"/>
      <c r="U338" s="4"/>
    </row>
    <row r="339" spans="7:21" ht="12.75" customHeight="1" x14ac:dyDescent="0.2">
      <c r="G339" s="1"/>
      <c r="H339" s="17"/>
      <c r="U339" s="4"/>
    </row>
    <row r="340" spans="7:21" ht="12.75" customHeight="1" x14ac:dyDescent="0.2">
      <c r="G340" s="1"/>
      <c r="H340" s="17"/>
      <c r="U340" s="4"/>
    </row>
    <row r="341" spans="7:21" ht="12.75" customHeight="1" x14ac:dyDescent="0.2">
      <c r="G341" s="1"/>
      <c r="H341" s="17"/>
      <c r="U341" s="4"/>
    </row>
    <row r="342" spans="7:21" ht="12.75" customHeight="1" x14ac:dyDescent="0.2">
      <c r="G342" s="1"/>
      <c r="H342" s="17"/>
      <c r="U342" s="4"/>
    </row>
    <row r="343" spans="7:21" ht="12.75" customHeight="1" x14ac:dyDescent="0.2">
      <c r="G343" s="1"/>
      <c r="H343" s="17"/>
      <c r="U343" s="4"/>
    </row>
    <row r="344" spans="7:21" ht="12.75" customHeight="1" x14ac:dyDescent="0.2">
      <c r="G344" s="1"/>
      <c r="H344" s="17"/>
      <c r="U344" s="4"/>
    </row>
    <row r="345" spans="7:21" ht="12.75" customHeight="1" x14ac:dyDescent="0.2">
      <c r="G345" s="1"/>
      <c r="H345" s="17"/>
      <c r="U345" s="4"/>
    </row>
    <row r="346" spans="7:21" ht="12.75" customHeight="1" x14ac:dyDescent="0.2">
      <c r="G346" s="1"/>
      <c r="H346" s="17"/>
      <c r="U346" s="4"/>
    </row>
    <row r="347" spans="7:21" ht="12.75" customHeight="1" x14ac:dyDescent="0.2">
      <c r="G347" s="1"/>
      <c r="H347" s="17"/>
      <c r="U347" s="4"/>
    </row>
    <row r="348" spans="7:21" ht="12.75" customHeight="1" x14ac:dyDescent="0.2">
      <c r="G348" s="1"/>
      <c r="H348" s="17"/>
      <c r="U348" s="4"/>
    </row>
    <row r="349" spans="7:21" ht="12.75" customHeight="1" x14ac:dyDescent="0.2">
      <c r="G349" s="1"/>
      <c r="H349" s="17"/>
      <c r="U349" s="4"/>
    </row>
    <row r="350" spans="7:21" ht="12.75" customHeight="1" x14ac:dyDescent="0.2">
      <c r="G350" s="1"/>
      <c r="H350" s="17"/>
      <c r="U350" s="4"/>
    </row>
    <row r="351" spans="7:21" ht="12.75" customHeight="1" x14ac:dyDescent="0.2">
      <c r="G351" s="1"/>
      <c r="H351" s="17"/>
      <c r="U351" s="4"/>
    </row>
    <row r="352" spans="7:21" ht="12.75" customHeight="1" x14ac:dyDescent="0.2">
      <c r="G352" s="1"/>
      <c r="H352" s="17"/>
      <c r="U352" s="4"/>
    </row>
    <row r="353" spans="7:21" ht="12.75" customHeight="1" x14ac:dyDescent="0.2">
      <c r="G353" s="1"/>
      <c r="H353" s="17"/>
      <c r="U353" s="4"/>
    </row>
    <row r="354" spans="7:21" ht="12.75" customHeight="1" x14ac:dyDescent="0.2">
      <c r="G354" s="1"/>
      <c r="H354" s="17"/>
      <c r="U354" s="4"/>
    </row>
    <row r="355" spans="7:21" ht="12.75" customHeight="1" x14ac:dyDescent="0.2">
      <c r="G355" s="1"/>
      <c r="H355" s="17"/>
      <c r="U355" s="4"/>
    </row>
    <row r="356" spans="7:21" ht="12.75" customHeight="1" x14ac:dyDescent="0.2">
      <c r="G356" s="1"/>
      <c r="H356" s="17"/>
      <c r="U356" s="4"/>
    </row>
    <row r="357" spans="7:21" ht="12.75" customHeight="1" x14ac:dyDescent="0.2">
      <c r="G357" s="1"/>
      <c r="H357" s="17"/>
      <c r="U357" s="4"/>
    </row>
    <row r="358" spans="7:21" ht="12.75" customHeight="1" x14ac:dyDescent="0.2">
      <c r="G358" s="1"/>
      <c r="H358" s="17"/>
      <c r="U358" s="4"/>
    </row>
    <row r="359" spans="7:21" ht="12.75" customHeight="1" x14ac:dyDescent="0.2">
      <c r="G359" s="1"/>
      <c r="H359" s="17"/>
      <c r="U359" s="4"/>
    </row>
    <row r="360" spans="7:21" ht="12.75" customHeight="1" x14ac:dyDescent="0.2">
      <c r="G360" s="1"/>
      <c r="H360" s="17"/>
      <c r="U360" s="4"/>
    </row>
    <row r="361" spans="7:21" ht="12.75" customHeight="1" x14ac:dyDescent="0.2">
      <c r="G361" s="1"/>
      <c r="H361" s="17"/>
      <c r="U361" s="4"/>
    </row>
    <row r="362" spans="7:21" ht="12.75" customHeight="1" x14ac:dyDescent="0.2">
      <c r="G362" s="1"/>
      <c r="H362" s="17"/>
      <c r="U362" s="4"/>
    </row>
    <row r="363" spans="7:21" ht="12.75" customHeight="1" x14ac:dyDescent="0.2">
      <c r="G363" s="1"/>
      <c r="H363" s="17"/>
      <c r="U363" s="4"/>
    </row>
    <row r="364" spans="7:21" ht="12.75" customHeight="1" x14ac:dyDescent="0.2">
      <c r="G364" s="1"/>
      <c r="H364" s="17"/>
      <c r="U364" s="4"/>
    </row>
    <row r="365" spans="7:21" ht="12.75" customHeight="1" x14ac:dyDescent="0.2">
      <c r="G365" s="1"/>
      <c r="H365" s="17"/>
      <c r="U365" s="4"/>
    </row>
    <row r="366" spans="7:21" ht="12.75" customHeight="1" x14ac:dyDescent="0.2">
      <c r="G366" s="1"/>
      <c r="H366" s="17"/>
      <c r="U366" s="4"/>
    </row>
    <row r="367" spans="7:21" ht="12.75" customHeight="1" x14ac:dyDescent="0.2">
      <c r="G367" s="1"/>
      <c r="H367" s="17"/>
      <c r="U367" s="4"/>
    </row>
    <row r="368" spans="7:21" ht="12.75" customHeight="1" x14ac:dyDescent="0.2">
      <c r="G368" s="1"/>
      <c r="H368" s="17"/>
      <c r="U368" s="4"/>
    </row>
    <row r="369" spans="7:21" ht="12.75" customHeight="1" x14ac:dyDescent="0.2">
      <c r="G369" s="1"/>
      <c r="H369" s="17"/>
      <c r="U369" s="4"/>
    </row>
    <row r="370" spans="7:21" ht="12.75" customHeight="1" x14ac:dyDescent="0.2">
      <c r="G370" s="1"/>
      <c r="H370" s="17"/>
      <c r="U370" s="4"/>
    </row>
    <row r="371" spans="7:21" ht="12.75" customHeight="1" x14ac:dyDescent="0.2">
      <c r="G371" s="1"/>
      <c r="H371" s="17"/>
      <c r="U371" s="4"/>
    </row>
    <row r="372" spans="7:21" ht="12.75" customHeight="1" x14ac:dyDescent="0.2">
      <c r="G372" s="1"/>
      <c r="H372" s="17"/>
      <c r="U372" s="4"/>
    </row>
    <row r="373" spans="7:21" ht="12.75" customHeight="1" x14ac:dyDescent="0.2">
      <c r="G373" s="1"/>
      <c r="H373" s="17"/>
      <c r="U373" s="4"/>
    </row>
    <row r="374" spans="7:21" ht="12.75" customHeight="1" x14ac:dyDescent="0.2">
      <c r="G374" s="1"/>
      <c r="H374" s="17"/>
      <c r="U374" s="4"/>
    </row>
    <row r="375" spans="7:21" ht="12.75" customHeight="1" x14ac:dyDescent="0.2">
      <c r="G375" s="1"/>
      <c r="H375" s="17"/>
      <c r="U375" s="4"/>
    </row>
    <row r="376" spans="7:21" ht="12.75" customHeight="1" x14ac:dyDescent="0.2">
      <c r="G376" s="1"/>
      <c r="H376" s="17"/>
      <c r="U376" s="4"/>
    </row>
    <row r="377" spans="7:21" ht="12.75" customHeight="1" x14ac:dyDescent="0.2">
      <c r="G377" s="1"/>
      <c r="H377" s="17"/>
      <c r="U377" s="4"/>
    </row>
    <row r="378" spans="7:21" ht="12.75" customHeight="1" x14ac:dyDescent="0.2">
      <c r="G378" s="1"/>
      <c r="H378" s="17"/>
      <c r="U378" s="4"/>
    </row>
    <row r="379" spans="7:21" ht="12.75" customHeight="1" x14ac:dyDescent="0.2">
      <c r="G379" s="1"/>
      <c r="H379" s="17"/>
      <c r="U379" s="4"/>
    </row>
    <row r="380" spans="7:21" ht="12.75" customHeight="1" x14ac:dyDescent="0.2">
      <c r="G380" s="1"/>
      <c r="H380" s="17"/>
      <c r="U380" s="4"/>
    </row>
    <row r="381" spans="7:21" ht="12.75" customHeight="1" x14ac:dyDescent="0.2">
      <c r="G381" s="1"/>
      <c r="H381" s="17"/>
      <c r="U381" s="4"/>
    </row>
    <row r="382" spans="7:21" ht="12.75" customHeight="1" x14ac:dyDescent="0.2">
      <c r="G382" s="1"/>
      <c r="H382" s="17"/>
      <c r="U382" s="4"/>
    </row>
    <row r="383" spans="7:21" ht="12.75" customHeight="1" x14ac:dyDescent="0.2">
      <c r="G383" s="1"/>
      <c r="H383" s="17"/>
      <c r="U383" s="4"/>
    </row>
    <row r="384" spans="7:21" ht="12.75" customHeight="1" x14ac:dyDescent="0.2">
      <c r="G384" s="1"/>
      <c r="H384" s="17"/>
      <c r="U384" s="4"/>
    </row>
    <row r="385" spans="7:21" ht="12.75" customHeight="1" x14ac:dyDescent="0.2">
      <c r="G385" s="1"/>
      <c r="H385" s="17"/>
      <c r="U385" s="4"/>
    </row>
    <row r="386" spans="7:21" ht="12.75" customHeight="1" x14ac:dyDescent="0.2">
      <c r="G386" s="1"/>
      <c r="H386" s="17"/>
      <c r="U386" s="4"/>
    </row>
    <row r="387" spans="7:21" ht="12.75" customHeight="1" x14ac:dyDescent="0.2">
      <c r="G387" s="1"/>
      <c r="H387" s="17"/>
      <c r="U387" s="4"/>
    </row>
    <row r="388" spans="7:21" ht="12.75" customHeight="1" x14ac:dyDescent="0.2">
      <c r="G388" s="1"/>
      <c r="H388" s="17"/>
      <c r="U388" s="4"/>
    </row>
    <row r="389" spans="7:21" ht="12.75" customHeight="1" x14ac:dyDescent="0.2">
      <c r="G389" s="1"/>
      <c r="H389" s="17"/>
      <c r="U389" s="4"/>
    </row>
    <row r="390" spans="7:21" ht="12.75" customHeight="1" x14ac:dyDescent="0.2">
      <c r="G390" s="1"/>
      <c r="H390" s="17"/>
      <c r="U390" s="4"/>
    </row>
    <row r="391" spans="7:21" ht="12.75" customHeight="1" x14ac:dyDescent="0.2">
      <c r="G391" s="1"/>
      <c r="H391" s="17"/>
      <c r="U391" s="4"/>
    </row>
    <row r="392" spans="7:21" ht="12.75" customHeight="1" x14ac:dyDescent="0.2">
      <c r="G392" s="1"/>
      <c r="H392" s="17"/>
      <c r="U392" s="4"/>
    </row>
    <row r="393" spans="7:21" ht="12.75" customHeight="1" x14ac:dyDescent="0.2">
      <c r="G393" s="1"/>
      <c r="H393" s="17"/>
      <c r="U393" s="4"/>
    </row>
    <row r="394" spans="7:21" ht="12.75" customHeight="1" x14ac:dyDescent="0.2">
      <c r="G394" s="1"/>
      <c r="H394" s="17"/>
      <c r="U394" s="4"/>
    </row>
    <row r="395" spans="7:21" ht="12.75" customHeight="1" x14ac:dyDescent="0.2">
      <c r="G395" s="1"/>
      <c r="H395" s="17"/>
      <c r="U395" s="4"/>
    </row>
    <row r="396" spans="7:21" ht="12.75" customHeight="1" x14ac:dyDescent="0.2">
      <c r="G396" s="1"/>
      <c r="H396" s="17"/>
      <c r="U396" s="4"/>
    </row>
    <row r="397" spans="7:21" ht="12.75" customHeight="1" x14ac:dyDescent="0.2">
      <c r="G397" s="1"/>
      <c r="H397" s="17"/>
      <c r="U397" s="4"/>
    </row>
    <row r="398" spans="7:21" ht="12.75" customHeight="1" x14ac:dyDescent="0.2">
      <c r="G398" s="1"/>
      <c r="H398" s="17"/>
      <c r="U398" s="4"/>
    </row>
    <row r="399" spans="7:21" ht="12.75" customHeight="1" x14ac:dyDescent="0.2">
      <c r="G399" s="1"/>
      <c r="H399" s="17"/>
      <c r="U399" s="4"/>
    </row>
    <row r="400" spans="7:21" ht="12.75" customHeight="1" x14ac:dyDescent="0.2">
      <c r="G400" s="1"/>
      <c r="H400" s="17"/>
      <c r="U400" s="4"/>
    </row>
    <row r="401" spans="7:21" ht="12.75" customHeight="1" x14ac:dyDescent="0.2">
      <c r="G401" s="1"/>
      <c r="H401" s="17"/>
      <c r="U401" s="4"/>
    </row>
    <row r="402" spans="7:21" ht="12.75" customHeight="1" x14ac:dyDescent="0.2">
      <c r="G402" s="1"/>
      <c r="H402" s="17"/>
      <c r="U402" s="4"/>
    </row>
    <row r="403" spans="7:21" ht="12.75" customHeight="1" x14ac:dyDescent="0.2">
      <c r="G403" s="1"/>
      <c r="H403" s="17"/>
      <c r="U403" s="4"/>
    </row>
    <row r="404" spans="7:21" ht="12.75" customHeight="1" x14ac:dyDescent="0.2">
      <c r="G404" s="1"/>
      <c r="H404" s="17"/>
      <c r="U404" s="4"/>
    </row>
    <row r="405" spans="7:21" ht="12.75" customHeight="1" x14ac:dyDescent="0.2">
      <c r="G405" s="1"/>
      <c r="H405" s="17"/>
      <c r="U405" s="4"/>
    </row>
    <row r="406" spans="7:21" ht="12.75" customHeight="1" x14ac:dyDescent="0.2">
      <c r="G406" s="1"/>
      <c r="H406" s="17"/>
      <c r="U406" s="4"/>
    </row>
    <row r="407" spans="7:21" ht="12.75" customHeight="1" x14ac:dyDescent="0.2">
      <c r="G407" s="1"/>
      <c r="H407" s="17"/>
      <c r="U407" s="4"/>
    </row>
    <row r="408" spans="7:21" ht="12.75" customHeight="1" x14ac:dyDescent="0.2">
      <c r="G408" s="1"/>
      <c r="H408" s="17"/>
      <c r="U408" s="4"/>
    </row>
    <row r="409" spans="7:21" ht="12.75" customHeight="1" x14ac:dyDescent="0.2">
      <c r="G409" s="1"/>
      <c r="H409" s="17"/>
      <c r="U409" s="4"/>
    </row>
    <row r="410" spans="7:21" ht="12.75" customHeight="1" x14ac:dyDescent="0.2">
      <c r="G410" s="1"/>
      <c r="H410" s="17"/>
      <c r="U410" s="4"/>
    </row>
    <row r="411" spans="7:21" ht="12.75" customHeight="1" x14ac:dyDescent="0.2">
      <c r="G411" s="1"/>
      <c r="H411" s="17"/>
      <c r="U411" s="4"/>
    </row>
    <row r="412" spans="7:21" ht="12.75" customHeight="1" x14ac:dyDescent="0.2">
      <c r="G412" s="1"/>
      <c r="H412" s="17"/>
      <c r="U412" s="4"/>
    </row>
    <row r="413" spans="7:21" ht="12.75" customHeight="1" x14ac:dyDescent="0.2">
      <c r="G413" s="1"/>
      <c r="H413" s="17"/>
      <c r="U413" s="4"/>
    </row>
    <row r="414" spans="7:21" ht="12.75" customHeight="1" x14ac:dyDescent="0.2">
      <c r="G414" s="1"/>
      <c r="H414" s="17"/>
      <c r="U414" s="4"/>
    </row>
    <row r="415" spans="7:21" ht="12.75" customHeight="1" x14ac:dyDescent="0.2">
      <c r="G415" s="1"/>
      <c r="H415" s="17"/>
      <c r="U415" s="4"/>
    </row>
    <row r="416" spans="7:21" ht="12.75" customHeight="1" x14ac:dyDescent="0.2">
      <c r="G416" s="1"/>
      <c r="H416" s="17"/>
      <c r="U416" s="4"/>
    </row>
    <row r="417" spans="7:21" ht="12.75" customHeight="1" x14ac:dyDescent="0.2">
      <c r="G417" s="1"/>
      <c r="H417" s="17"/>
      <c r="U417" s="4"/>
    </row>
    <row r="418" spans="7:21" ht="12.75" customHeight="1" x14ac:dyDescent="0.2">
      <c r="G418" s="1"/>
      <c r="H418" s="17"/>
      <c r="U418" s="4"/>
    </row>
    <row r="419" spans="7:21" ht="12.75" customHeight="1" x14ac:dyDescent="0.2">
      <c r="G419" s="1"/>
      <c r="H419" s="17"/>
      <c r="U419" s="4"/>
    </row>
    <row r="420" spans="7:21" ht="12.75" customHeight="1" x14ac:dyDescent="0.2">
      <c r="G420" s="1"/>
      <c r="H420" s="17"/>
      <c r="U420" s="4"/>
    </row>
    <row r="421" spans="7:21" ht="12.75" customHeight="1" x14ac:dyDescent="0.2">
      <c r="G421" s="1"/>
      <c r="H421" s="17"/>
      <c r="U421" s="4"/>
    </row>
    <row r="422" spans="7:21" ht="12.75" customHeight="1" x14ac:dyDescent="0.2">
      <c r="G422" s="1"/>
      <c r="H422" s="17"/>
      <c r="U422" s="4"/>
    </row>
    <row r="423" spans="7:21" ht="12.75" customHeight="1" x14ac:dyDescent="0.2">
      <c r="G423" s="1"/>
      <c r="H423" s="17"/>
      <c r="U423" s="4"/>
    </row>
    <row r="424" spans="7:21" ht="12.75" customHeight="1" x14ac:dyDescent="0.2">
      <c r="G424" s="1"/>
      <c r="H424" s="17"/>
      <c r="U424" s="4"/>
    </row>
    <row r="425" spans="7:21" ht="12.75" customHeight="1" x14ac:dyDescent="0.2">
      <c r="G425" s="1"/>
      <c r="H425" s="17"/>
      <c r="U425" s="4"/>
    </row>
    <row r="426" spans="7:21" ht="12.75" customHeight="1" x14ac:dyDescent="0.2">
      <c r="G426" s="1"/>
      <c r="H426" s="17"/>
      <c r="U426" s="4"/>
    </row>
    <row r="427" spans="7:21" ht="12.75" customHeight="1" x14ac:dyDescent="0.2">
      <c r="G427" s="1"/>
      <c r="H427" s="17"/>
      <c r="U427" s="4"/>
    </row>
    <row r="428" spans="7:21" ht="12.75" customHeight="1" x14ac:dyDescent="0.2">
      <c r="G428" s="1"/>
      <c r="H428" s="17"/>
      <c r="U428" s="4"/>
    </row>
    <row r="429" spans="7:21" ht="12.75" customHeight="1" x14ac:dyDescent="0.2">
      <c r="G429" s="1"/>
      <c r="H429" s="17"/>
      <c r="U429" s="4"/>
    </row>
    <row r="430" spans="7:21" ht="12.75" customHeight="1" x14ac:dyDescent="0.2">
      <c r="G430" s="1"/>
      <c r="H430" s="17"/>
      <c r="U430" s="4"/>
    </row>
    <row r="431" spans="7:21" ht="12.75" customHeight="1" x14ac:dyDescent="0.2">
      <c r="G431" s="1"/>
      <c r="H431" s="17"/>
      <c r="U431" s="4"/>
    </row>
    <row r="432" spans="7:21" ht="12.75" customHeight="1" x14ac:dyDescent="0.2">
      <c r="G432" s="1"/>
      <c r="H432" s="17"/>
      <c r="U432" s="4"/>
    </row>
    <row r="433" spans="7:21" ht="12.75" customHeight="1" x14ac:dyDescent="0.2">
      <c r="G433" s="1"/>
      <c r="H433" s="17"/>
      <c r="U433" s="4"/>
    </row>
    <row r="434" spans="7:21" ht="12.75" customHeight="1" x14ac:dyDescent="0.2">
      <c r="G434" s="1"/>
      <c r="H434" s="17"/>
      <c r="U434" s="4"/>
    </row>
    <row r="435" spans="7:21" ht="12.75" customHeight="1" x14ac:dyDescent="0.2">
      <c r="G435" s="1"/>
      <c r="H435" s="17"/>
      <c r="U435" s="4"/>
    </row>
    <row r="436" spans="7:21" ht="12.75" customHeight="1" x14ac:dyDescent="0.2">
      <c r="G436" s="1"/>
      <c r="H436" s="17"/>
      <c r="U436" s="4"/>
    </row>
    <row r="437" spans="7:21" ht="12.75" customHeight="1" x14ac:dyDescent="0.2">
      <c r="G437" s="1"/>
      <c r="H437" s="17"/>
      <c r="U437" s="4"/>
    </row>
    <row r="438" spans="7:21" ht="12.75" customHeight="1" x14ac:dyDescent="0.2">
      <c r="G438" s="1"/>
      <c r="H438" s="17"/>
      <c r="U438" s="4"/>
    </row>
    <row r="439" spans="7:21" ht="12.75" customHeight="1" x14ac:dyDescent="0.2">
      <c r="G439" s="1"/>
      <c r="H439" s="17"/>
      <c r="U439" s="4"/>
    </row>
    <row r="440" spans="7:21" ht="12.75" customHeight="1" x14ac:dyDescent="0.2">
      <c r="G440" s="1"/>
      <c r="H440" s="17"/>
      <c r="U440" s="4"/>
    </row>
    <row r="441" spans="7:21" ht="12.75" customHeight="1" x14ac:dyDescent="0.2">
      <c r="G441" s="1"/>
      <c r="H441" s="17"/>
      <c r="U441" s="4"/>
    </row>
    <row r="442" spans="7:21" ht="12.75" customHeight="1" x14ac:dyDescent="0.2">
      <c r="G442" s="1"/>
      <c r="H442" s="17"/>
      <c r="U442" s="4"/>
    </row>
    <row r="443" spans="7:21" ht="12.75" customHeight="1" x14ac:dyDescent="0.2">
      <c r="G443" s="1"/>
      <c r="H443" s="17"/>
      <c r="U443" s="4"/>
    </row>
    <row r="444" spans="7:21" ht="12.75" customHeight="1" x14ac:dyDescent="0.2">
      <c r="G444" s="1"/>
      <c r="H444" s="17"/>
      <c r="U444" s="4"/>
    </row>
    <row r="445" spans="7:21" ht="12.75" customHeight="1" x14ac:dyDescent="0.2">
      <c r="G445" s="1"/>
      <c r="H445" s="17"/>
      <c r="U445" s="4"/>
    </row>
    <row r="446" spans="7:21" ht="12.75" customHeight="1" x14ac:dyDescent="0.2">
      <c r="G446" s="1"/>
      <c r="H446" s="17"/>
      <c r="U446" s="4"/>
    </row>
    <row r="447" spans="7:21" ht="12.75" customHeight="1" x14ac:dyDescent="0.2">
      <c r="G447" s="1"/>
      <c r="H447" s="17"/>
      <c r="U447" s="4"/>
    </row>
    <row r="448" spans="7:21" ht="12.75" customHeight="1" x14ac:dyDescent="0.2">
      <c r="G448" s="1"/>
      <c r="H448" s="17"/>
      <c r="U448" s="4"/>
    </row>
    <row r="449" spans="7:21" ht="12.75" customHeight="1" x14ac:dyDescent="0.2">
      <c r="G449" s="1"/>
      <c r="H449" s="17"/>
      <c r="U449" s="4"/>
    </row>
    <row r="450" spans="7:21" ht="12.75" customHeight="1" x14ac:dyDescent="0.2">
      <c r="G450" s="1"/>
      <c r="H450" s="17"/>
      <c r="U450" s="4"/>
    </row>
    <row r="451" spans="7:21" ht="12.75" customHeight="1" x14ac:dyDescent="0.2">
      <c r="G451" s="1"/>
      <c r="H451" s="17"/>
      <c r="U451" s="4"/>
    </row>
    <row r="452" spans="7:21" ht="12.75" customHeight="1" x14ac:dyDescent="0.2">
      <c r="G452" s="1"/>
      <c r="H452" s="17"/>
      <c r="U452" s="4"/>
    </row>
    <row r="453" spans="7:21" ht="12.75" customHeight="1" x14ac:dyDescent="0.2">
      <c r="G453" s="1"/>
      <c r="H453" s="17"/>
      <c r="U453" s="4"/>
    </row>
    <row r="454" spans="7:21" ht="12.75" customHeight="1" x14ac:dyDescent="0.2">
      <c r="G454" s="1"/>
      <c r="H454" s="17"/>
      <c r="U454" s="4"/>
    </row>
    <row r="455" spans="7:21" ht="12.75" customHeight="1" x14ac:dyDescent="0.2">
      <c r="G455" s="1"/>
      <c r="H455" s="17"/>
      <c r="U455" s="4"/>
    </row>
    <row r="456" spans="7:21" ht="12.75" customHeight="1" x14ac:dyDescent="0.2">
      <c r="G456" s="1"/>
      <c r="H456" s="17"/>
      <c r="U456" s="4"/>
    </row>
    <row r="457" spans="7:21" ht="12.75" customHeight="1" x14ac:dyDescent="0.2">
      <c r="G457" s="1"/>
      <c r="H457" s="17"/>
      <c r="U457" s="4"/>
    </row>
    <row r="458" spans="7:21" ht="12.75" customHeight="1" x14ac:dyDescent="0.2">
      <c r="G458" s="1"/>
      <c r="H458" s="17"/>
      <c r="U458" s="4"/>
    </row>
    <row r="459" spans="7:21" ht="12.75" customHeight="1" x14ac:dyDescent="0.2">
      <c r="G459" s="1"/>
      <c r="H459" s="17"/>
      <c r="U459" s="4"/>
    </row>
    <row r="460" spans="7:21" ht="12.75" customHeight="1" x14ac:dyDescent="0.2">
      <c r="G460" s="1"/>
      <c r="H460" s="17"/>
      <c r="U460" s="4"/>
    </row>
    <row r="461" spans="7:21" ht="12.75" customHeight="1" x14ac:dyDescent="0.2">
      <c r="G461" s="1"/>
      <c r="H461" s="17"/>
      <c r="U461" s="4"/>
    </row>
    <row r="462" spans="7:21" ht="12.75" customHeight="1" x14ac:dyDescent="0.2">
      <c r="G462" s="1"/>
      <c r="H462" s="17"/>
      <c r="U462" s="4"/>
    </row>
    <row r="463" spans="7:21" ht="12.75" customHeight="1" x14ac:dyDescent="0.2">
      <c r="G463" s="1"/>
      <c r="H463" s="17"/>
      <c r="U463" s="4"/>
    </row>
    <row r="464" spans="7:21" ht="12.75" customHeight="1" x14ac:dyDescent="0.2">
      <c r="G464" s="1"/>
      <c r="H464" s="17"/>
      <c r="U464" s="4"/>
    </row>
    <row r="465" spans="7:21" ht="12.75" customHeight="1" x14ac:dyDescent="0.2">
      <c r="G465" s="1"/>
      <c r="H465" s="17"/>
      <c r="U465" s="4"/>
    </row>
    <row r="466" spans="7:21" ht="12.75" customHeight="1" x14ac:dyDescent="0.2">
      <c r="G466" s="1"/>
      <c r="H466" s="17"/>
      <c r="U466" s="4"/>
    </row>
    <row r="467" spans="7:21" ht="12.75" customHeight="1" x14ac:dyDescent="0.2">
      <c r="G467" s="1"/>
      <c r="H467" s="17"/>
      <c r="U467" s="4"/>
    </row>
    <row r="468" spans="7:21" ht="12.75" customHeight="1" x14ac:dyDescent="0.2">
      <c r="G468" s="1"/>
      <c r="H468" s="17"/>
      <c r="U468" s="4"/>
    </row>
    <row r="469" spans="7:21" ht="12.75" customHeight="1" x14ac:dyDescent="0.2">
      <c r="G469" s="1"/>
      <c r="H469" s="17"/>
      <c r="U469" s="4"/>
    </row>
    <row r="470" spans="7:21" ht="12.75" customHeight="1" x14ac:dyDescent="0.2">
      <c r="G470" s="1"/>
      <c r="H470" s="17"/>
      <c r="U470" s="4"/>
    </row>
    <row r="471" spans="7:21" ht="12.75" customHeight="1" x14ac:dyDescent="0.2">
      <c r="G471" s="1"/>
      <c r="H471" s="17"/>
      <c r="U471" s="4"/>
    </row>
    <row r="472" spans="7:21" ht="12.75" customHeight="1" x14ac:dyDescent="0.2">
      <c r="G472" s="1"/>
      <c r="H472" s="17"/>
      <c r="U472" s="4"/>
    </row>
    <row r="473" spans="7:21" ht="12.75" customHeight="1" x14ac:dyDescent="0.2">
      <c r="G473" s="1"/>
      <c r="H473" s="17"/>
      <c r="U473" s="4"/>
    </row>
    <row r="474" spans="7:21" ht="12.75" customHeight="1" x14ac:dyDescent="0.2">
      <c r="G474" s="1"/>
      <c r="H474" s="17"/>
      <c r="U474" s="4"/>
    </row>
    <row r="475" spans="7:21" ht="12.75" customHeight="1" x14ac:dyDescent="0.2">
      <c r="G475" s="1"/>
      <c r="H475" s="17"/>
      <c r="U475" s="4"/>
    </row>
    <row r="476" spans="7:21" ht="12.75" customHeight="1" x14ac:dyDescent="0.2">
      <c r="G476" s="1"/>
      <c r="H476" s="17"/>
      <c r="U476" s="4"/>
    </row>
    <row r="477" spans="7:21" ht="12.75" customHeight="1" x14ac:dyDescent="0.2">
      <c r="G477" s="1"/>
      <c r="H477" s="17"/>
      <c r="U477" s="4"/>
    </row>
    <row r="478" spans="7:21" ht="12.75" customHeight="1" x14ac:dyDescent="0.2">
      <c r="G478" s="1"/>
      <c r="H478" s="17"/>
      <c r="U478" s="4"/>
    </row>
    <row r="479" spans="7:21" ht="12.75" customHeight="1" x14ac:dyDescent="0.2">
      <c r="G479" s="1"/>
      <c r="H479" s="17"/>
      <c r="U479" s="4"/>
    </row>
    <row r="480" spans="7:21" ht="12.75" customHeight="1" x14ac:dyDescent="0.2">
      <c r="G480" s="1"/>
      <c r="H480" s="17"/>
      <c r="U480" s="4"/>
    </row>
    <row r="481" spans="7:21" ht="12.75" customHeight="1" x14ac:dyDescent="0.2">
      <c r="G481" s="1"/>
      <c r="H481" s="17"/>
      <c r="U481" s="4"/>
    </row>
    <row r="482" spans="7:21" ht="12.75" customHeight="1" x14ac:dyDescent="0.2">
      <c r="G482" s="1"/>
      <c r="H482" s="17"/>
      <c r="U482" s="4"/>
    </row>
    <row r="483" spans="7:21" ht="12.75" customHeight="1" x14ac:dyDescent="0.2">
      <c r="G483" s="1"/>
      <c r="H483" s="17"/>
      <c r="U483" s="4"/>
    </row>
    <row r="484" spans="7:21" ht="12.75" customHeight="1" x14ac:dyDescent="0.2">
      <c r="G484" s="1"/>
      <c r="H484" s="17"/>
      <c r="U484" s="4"/>
    </row>
    <row r="485" spans="7:21" ht="12.75" customHeight="1" x14ac:dyDescent="0.2">
      <c r="G485" s="1"/>
      <c r="H485" s="17"/>
      <c r="U485" s="4"/>
    </row>
    <row r="486" spans="7:21" ht="12.75" customHeight="1" x14ac:dyDescent="0.2">
      <c r="G486" s="1"/>
      <c r="H486" s="17"/>
      <c r="U486" s="4"/>
    </row>
    <row r="487" spans="7:21" ht="12.75" customHeight="1" x14ac:dyDescent="0.2">
      <c r="G487" s="1"/>
      <c r="H487" s="17"/>
      <c r="U487" s="4"/>
    </row>
    <row r="488" spans="7:21" ht="12.75" customHeight="1" x14ac:dyDescent="0.2">
      <c r="G488" s="1"/>
      <c r="H488" s="17"/>
      <c r="U488" s="4"/>
    </row>
    <row r="489" spans="7:21" ht="12.75" customHeight="1" x14ac:dyDescent="0.2">
      <c r="G489" s="1"/>
      <c r="H489" s="17"/>
      <c r="U489" s="4"/>
    </row>
    <row r="490" spans="7:21" ht="12.75" customHeight="1" x14ac:dyDescent="0.2">
      <c r="G490" s="1"/>
      <c r="H490" s="17"/>
      <c r="U490" s="4"/>
    </row>
    <row r="491" spans="7:21" ht="12.75" customHeight="1" x14ac:dyDescent="0.2">
      <c r="G491" s="1"/>
      <c r="H491" s="17"/>
      <c r="U491" s="4"/>
    </row>
    <row r="492" spans="7:21" ht="12.75" customHeight="1" x14ac:dyDescent="0.2">
      <c r="G492" s="1"/>
      <c r="H492" s="17"/>
      <c r="U492" s="4"/>
    </row>
    <row r="493" spans="7:21" ht="12.75" customHeight="1" x14ac:dyDescent="0.2">
      <c r="G493" s="1"/>
      <c r="H493" s="17"/>
      <c r="U493" s="4"/>
    </row>
    <row r="494" spans="7:21" ht="12.75" customHeight="1" x14ac:dyDescent="0.2">
      <c r="G494" s="1"/>
      <c r="H494" s="17"/>
      <c r="U494" s="4"/>
    </row>
    <row r="495" spans="7:21" ht="12.75" customHeight="1" x14ac:dyDescent="0.2">
      <c r="G495" s="1"/>
      <c r="H495" s="17"/>
      <c r="U495" s="4"/>
    </row>
    <row r="496" spans="7:21" ht="12.75" customHeight="1" x14ac:dyDescent="0.2">
      <c r="G496" s="1"/>
      <c r="H496" s="17"/>
      <c r="U496" s="4"/>
    </row>
    <row r="497" spans="7:21" ht="12.75" customHeight="1" x14ac:dyDescent="0.2">
      <c r="G497" s="1"/>
      <c r="H497" s="17"/>
      <c r="U497" s="4"/>
    </row>
    <row r="498" spans="7:21" ht="12.75" customHeight="1" x14ac:dyDescent="0.2">
      <c r="G498" s="1"/>
      <c r="H498" s="17"/>
      <c r="U498" s="4"/>
    </row>
    <row r="499" spans="7:21" ht="12.75" customHeight="1" x14ac:dyDescent="0.2">
      <c r="G499" s="1"/>
      <c r="H499" s="17"/>
      <c r="U499" s="4"/>
    </row>
    <row r="500" spans="7:21" ht="12.75" customHeight="1" x14ac:dyDescent="0.2">
      <c r="G500" s="1"/>
      <c r="H500" s="17"/>
      <c r="U500" s="4"/>
    </row>
    <row r="501" spans="7:21" ht="12.75" customHeight="1" x14ac:dyDescent="0.2">
      <c r="G501" s="1"/>
      <c r="H501" s="17"/>
      <c r="U501" s="4"/>
    </row>
    <row r="502" spans="7:21" ht="12.75" customHeight="1" x14ac:dyDescent="0.2">
      <c r="G502" s="1"/>
      <c r="H502" s="17"/>
      <c r="U502" s="4"/>
    </row>
    <row r="503" spans="7:21" ht="12.75" customHeight="1" x14ac:dyDescent="0.2">
      <c r="G503" s="1"/>
      <c r="H503" s="17"/>
      <c r="U503" s="4"/>
    </row>
    <row r="504" spans="7:21" ht="12.75" customHeight="1" x14ac:dyDescent="0.2">
      <c r="G504" s="1"/>
      <c r="H504" s="17"/>
      <c r="U504" s="4"/>
    </row>
    <row r="505" spans="7:21" ht="12.75" customHeight="1" x14ac:dyDescent="0.2">
      <c r="G505" s="1"/>
      <c r="H505" s="17"/>
      <c r="U505" s="4"/>
    </row>
    <row r="506" spans="7:21" ht="12.75" customHeight="1" x14ac:dyDescent="0.2">
      <c r="G506" s="1"/>
      <c r="H506" s="17"/>
      <c r="U506" s="4"/>
    </row>
    <row r="507" spans="7:21" ht="12.75" customHeight="1" x14ac:dyDescent="0.2">
      <c r="G507" s="1"/>
      <c r="H507" s="17"/>
      <c r="U507" s="4"/>
    </row>
    <row r="508" spans="7:21" ht="12.75" customHeight="1" x14ac:dyDescent="0.2">
      <c r="G508" s="1"/>
      <c r="H508" s="17"/>
      <c r="U508" s="4"/>
    </row>
    <row r="509" spans="7:21" ht="12.75" customHeight="1" x14ac:dyDescent="0.2">
      <c r="G509" s="1"/>
      <c r="H509" s="17"/>
      <c r="U509" s="4"/>
    </row>
    <row r="510" spans="7:21" ht="12.75" customHeight="1" x14ac:dyDescent="0.2">
      <c r="G510" s="1"/>
      <c r="H510" s="17"/>
      <c r="U510" s="4"/>
    </row>
    <row r="511" spans="7:21" ht="12.75" customHeight="1" x14ac:dyDescent="0.2">
      <c r="G511" s="1"/>
      <c r="H511" s="17"/>
      <c r="U511" s="4"/>
    </row>
    <row r="512" spans="7:21" ht="12.75" customHeight="1" x14ac:dyDescent="0.2">
      <c r="G512" s="1"/>
      <c r="H512" s="17"/>
      <c r="U512" s="4"/>
    </row>
    <row r="513" spans="7:21" ht="12.75" customHeight="1" x14ac:dyDescent="0.2">
      <c r="G513" s="1"/>
      <c r="H513" s="17"/>
      <c r="U513" s="4"/>
    </row>
    <row r="514" spans="7:21" ht="12.75" customHeight="1" x14ac:dyDescent="0.2">
      <c r="G514" s="1"/>
      <c r="H514" s="17"/>
      <c r="U514" s="4"/>
    </row>
    <row r="515" spans="7:21" ht="12.75" customHeight="1" x14ac:dyDescent="0.2">
      <c r="G515" s="1"/>
      <c r="H515" s="17"/>
      <c r="U515" s="4"/>
    </row>
    <row r="516" spans="7:21" ht="12.75" customHeight="1" x14ac:dyDescent="0.2">
      <c r="G516" s="1"/>
      <c r="H516" s="17"/>
      <c r="U516" s="4"/>
    </row>
    <row r="517" spans="7:21" ht="12.75" customHeight="1" x14ac:dyDescent="0.2">
      <c r="G517" s="1"/>
      <c r="H517" s="17"/>
      <c r="U517" s="4"/>
    </row>
    <row r="518" spans="7:21" ht="12.75" customHeight="1" x14ac:dyDescent="0.2">
      <c r="G518" s="1"/>
      <c r="H518" s="17"/>
      <c r="U518" s="4"/>
    </row>
    <row r="519" spans="7:21" ht="12.75" customHeight="1" x14ac:dyDescent="0.2">
      <c r="G519" s="1"/>
      <c r="H519" s="17"/>
      <c r="U519" s="4"/>
    </row>
    <row r="520" spans="7:21" ht="12.75" customHeight="1" x14ac:dyDescent="0.2">
      <c r="G520" s="1"/>
      <c r="H520" s="17"/>
      <c r="U520" s="4"/>
    </row>
    <row r="521" spans="7:21" ht="12.75" customHeight="1" x14ac:dyDescent="0.2">
      <c r="G521" s="1"/>
      <c r="H521" s="17"/>
      <c r="U521" s="4"/>
    </row>
    <row r="522" spans="7:21" ht="12.75" customHeight="1" x14ac:dyDescent="0.2">
      <c r="G522" s="1"/>
      <c r="H522" s="17"/>
      <c r="U522" s="4"/>
    </row>
    <row r="523" spans="7:21" ht="12.75" customHeight="1" x14ac:dyDescent="0.2">
      <c r="G523" s="1"/>
      <c r="H523" s="17"/>
      <c r="U523" s="4"/>
    </row>
    <row r="524" spans="7:21" ht="12.75" customHeight="1" x14ac:dyDescent="0.2">
      <c r="G524" s="1"/>
      <c r="H524" s="17"/>
      <c r="U524" s="4"/>
    </row>
    <row r="525" spans="7:21" ht="12.75" customHeight="1" x14ac:dyDescent="0.2">
      <c r="G525" s="1"/>
      <c r="H525" s="17"/>
      <c r="U525" s="4"/>
    </row>
    <row r="526" spans="7:21" ht="12.75" customHeight="1" x14ac:dyDescent="0.2">
      <c r="G526" s="1"/>
      <c r="H526" s="17"/>
      <c r="U526" s="4"/>
    </row>
    <row r="527" spans="7:21" ht="12.75" customHeight="1" x14ac:dyDescent="0.2">
      <c r="G527" s="1"/>
      <c r="H527" s="17"/>
      <c r="U527" s="4"/>
    </row>
    <row r="528" spans="7:21" ht="12.75" customHeight="1" x14ac:dyDescent="0.2">
      <c r="G528" s="1"/>
      <c r="H528" s="17"/>
      <c r="U528" s="4"/>
    </row>
    <row r="529" spans="7:21" ht="12.75" customHeight="1" x14ac:dyDescent="0.2">
      <c r="G529" s="1"/>
      <c r="H529" s="17"/>
      <c r="U529" s="4"/>
    </row>
    <row r="530" spans="7:21" ht="12.75" customHeight="1" x14ac:dyDescent="0.2">
      <c r="G530" s="1"/>
      <c r="H530" s="17"/>
      <c r="U530" s="4"/>
    </row>
    <row r="531" spans="7:21" ht="12.75" customHeight="1" x14ac:dyDescent="0.2">
      <c r="G531" s="1"/>
      <c r="H531" s="17"/>
      <c r="U531" s="4"/>
    </row>
    <row r="532" spans="7:21" ht="12.75" customHeight="1" x14ac:dyDescent="0.2">
      <c r="G532" s="1"/>
      <c r="H532" s="17"/>
      <c r="U532" s="4"/>
    </row>
    <row r="533" spans="7:21" ht="12.75" customHeight="1" x14ac:dyDescent="0.2">
      <c r="G533" s="1"/>
      <c r="H533" s="17"/>
      <c r="U533" s="4"/>
    </row>
    <row r="534" spans="7:21" ht="12.75" customHeight="1" x14ac:dyDescent="0.2">
      <c r="G534" s="1"/>
      <c r="H534" s="17"/>
      <c r="U534" s="4"/>
    </row>
    <row r="535" spans="7:21" ht="12.75" customHeight="1" x14ac:dyDescent="0.2">
      <c r="G535" s="1"/>
      <c r="H535" s="17"/>
      <c r="U535" s="4"/>
    </row>
    <row r="536" spans="7:21" ht="12.75" customHeight="1" x14ac:dyDescent="0.2">
      <c r="G536" s="1"/>
      <c r="H536" s="17"/>
      <c r="U536" s="4"/>
    </row>
    <row r="537" spans="7:21" ht="12.75" customHeight="1" x14ac:dyDescent="0.2">
      <c r="G537" s="1"/>
      <c r="H537" s="17"/>
      <c r="U537" s="4"/>
    </row>
    <row r="538" spans="7:21" ht="12.75" customHeight="1" x14ac:dyDescent="0.2">
      <c r="G538" s="1"/>
      <c r="H538" s="17"/>
      <c r="U538" s="4"/>
    </row>
    <row r="539" spans="7:21" ht="12.75" customHeight="1" x14ac:dyDescent="0.2">
      <c r="G539" s="1"/>
      <c r="H539" s="17"/>
      <c r="U539" s="4"/>
    </row>
    <row r="540" spans="7:21" ht="12.75" customHeight="1" x14ac:dyDescent="0.2">
      <c r="G540" s="1"/>
      <c r="H540" s="17"/>
      <c r="U540" s="4"/>
    </row>
    <row r="541" spans="7:21" ht="12.75" customHeight="1" x14ac:dyDescent="0.2">
      <c r="G541" s="1"/>
      <c r="H541" s="17"/>
      <c r="U541" s="4"/>
    </row>
    <row r="542" spans="7:21" ht="12.75" customHeight="1" x14ac:dyDescent="0.2">
      <c r="G542" s="1"/>
      <c r="H542" s="17"/>
      <c r="U542" s="4"/>
    </row>
    <row r="543" spans="7:21" ht="12.75" customHeight="1" x14ac:dyDescent="0.2">
      <c r="G543" s="1"/>
      <c r="H543" s="17"/>
      <c r="U543" s="4"/>
    </row>
    <row r="544" spans="7:21" ht="12.75" customHeight="1" x14ac:dyDescent="0.2">
      <c r="G544" s="1"/>
      <c r="H544" s="17"/>
      <c r="U544" s="4"/>
    </row>
    <row r="545" spans="7:21" ht="12.75" customHeight="1" x14ac:dyDescent="0.2">
      <c r="G545" s="1"/>
      <c r="H545" s="17"/>
      <c r="U545" s="4"/>
    </row>
    <row r="546" spans="7:21" ht="12.75" customHeight="1" x14ac:dyDescent="0.2">
      <c r="G546" s="1"/>
      <c r="H546" s="17"/>
      <c r="U546" s="4"/>
    </row>
    <row r="547" spans="7:21" ht="12.75" customHeight="1" x14ac:dyDescent="0.2">
      <c r="G547" s="1"/>
      <c r="H547" s="17"/>
      <c r="U547" s="4"/>
    </row>
    <row r="548" spans="7:21" ht="12.75" customHeight="1" x14ac:dyDescent="0.2">
      <c r="G548" s="1"/>
      <c r="H548" s="17"/>
      <c r="U548" s="4"/>
    </row>
    <row r="549" spans="7:21" ht="12.75" customHeight="1" x14ac:dyDescent="0.2">
      <c r="G549" s="1"/>
      <c r="H549" s="17"/>
      <c r="U549" s="4"/>
    </row>
    <row r="550" spans="7:21" ht="12.75" customHeight="1" x14ac:dyDescent="0.2">
      <c r="G550" s="1"/>
      <c r="H550" s="17"/>
      <c r="U550" s="4"/>
    </row>
    <row r="551" spans="7:21" ht="12.75" customHeight="1" x14ac:dyDescent="0.2">
      <c r="G551" s="1"/>
      <c r="H551" s="17"/>
      <c r="U551" s="4"/>
    </row>
    <row r="552" spans="7:21" ht="12.75" customHeight="1" x14ac:dyDescent="0.2">
      <c r="G552" s="1"/>
      <c r="H552" s="17"/>
      <c r="U552" s="4"/>
    </row>
    <row r="553" spans="7:21" ht="12.75" customHeight="1" x14ac:dyDescent="0.2">
      <c r="G553" s="1"/>
      <c r="H553" s="17"/>
      <c r="U553" s="4"/>
    </row>
    <row r="554" spans="7:21" ht="12.75" customHeight="1" x14ac:dyDescent="0.2">
      <c r="G554" s="1"/>
      <c r="H554" s="17"/>
      <c r="U554" s="4"/>
    </row>
    <row r="555" spans="7:21" ht="12.75" customHeight="1" x14ac:dyDescent="0.2">
      <c r="G555" s="1"/>
      <c r="H555" s="17"/>
      <c r="U555" s="4"/>
    </row>
    <row r="556" spans="7:21" ht="12.75" customHeight="1" x14ac:dyDescent="0.2">
      <c r="G556" s="1"/>
      <c r="H556" s="17"/>
      <c r="U556" s="4"/>
    </row>
    <row r="557" spans="7:21" ht="12.75" customHeight="1" x14ac:dyDescent="0.2">
      <c r="G557" s="1"/>
      <c r="H557" s="17"/>
      <c r="U557" s="4"/>
    </row>
    <row r="558" spans="7:21" ht="12.75" customHeight="1" x14ac:dyDescent="0.2">
      <c r="G558" s="1"/>
      <c r="H558" s="17"/>
      <c r="U558" s="4"/>
    </row>
    <row r="559" spans="7:21" ht="12.75" customHeight="1" x14ac:dyDescent="0.2">
      <c r="G559" s="1"/>
      <c r="H559" s="17"/>
      <c r="U559" s="4"/>
    </row>
    <row r="560" spans="7:21" ht="12.75" customHeight="1" x14ac:dyDescent="0.2">
      <c r="G560" s="1"/>
      <c r="H560" s="17"/>
      <c r="U560" s="4"/>
    </row>
    <row r="561" spans="7:21" ht="12.75" customHeight="1" x14ac:dyDescent="0.2">
      <c r="G561" s="1"/>
      <c r="H561" s="17"/>
      <c r="U561" s="4"/>
    </row>
    <row r="562" spans="7:21" ht="12.75" customHeight="1" x14ac:dyDescent="0.2">
      <c r="G562" s="1"/>
      <c r="H562" s="17"/>
      <c r="U562" s="4"/>
    </row>
    <row r="563" spans="7:21" ht="12.75" customHeight="1" x14ac:dyDescent="0.2">
      <c r="G563" s="1"/>
      <c r="H563" s="17"/>
      <c r="U563" s="4"/>
    </row>
    <row r="564" spans="7:21" ht="12.75" customHeight="1" x14ac:dyDescent="0.2">
      <c r="G564" s="1"/>
      <c r="H564" s="17"/>
      <c r="U564" s="4"/>
    </row>
    <row r="565" spans="7:21" ht="12.75" customHeight="1" x14ac:dyDescent="0.2">
      <c r="G565" s="1"/>
      <c r="H565" s="17"/>
      <c r="U565" s="4"/>
    </row>
    <row r="566" spans="7:21" ht="12.75" customHeight="1" x14ac:dyDescent="0.2">
      <c r="G566" s="1"/>
      <c r="H566" s="17"/>
      <c r="U566" s="4"/>
    </row>
    <row r="567" spans="7:21" ht="12.75" customHeight="1" x14ac:dyDescent="0.2">
      <c r="G567" s="1"/>
      <c r="H567" s="17"/>
      <c r="U567" s="4"/>
    </row>
    <row r="568" spans="7:21" ht="12.75" customHeight="1" x14ac:dyDescent="0.2">
      <c r="G568" s="1"/>
      <c r="H568" s="17"/>
      <c r="U568" s="4"/>
    </row>
    <row r="569" spans="7:21" ht="12.75" customHeight="1" x14ac:dyDescent="0.2">
      <c r="G569" s="1"/>
      <c r="H569" s="17"/>
      <c r="U569" s="4"/>
    </row>
    <row r="570" spans="7:21" ht="12.75" customHeight="1" x14ac:dyDescent="0.2">
      <c r="G570" s="1"/>
      <c r="H570" s="17"/>
      <c r="U570" s="4"/>
    </row>
    <row r="571" spans="7:21" ht="12.75" customHeight="1" x14ac:dyDescent="0.2">
      <c r="G571" s="1"/>
      <c r="H571" s="17"/>
      <c r="U571" s="4"/>
    </row>
    <row r="572" spans="7:21" ht="12.75" customHeight="1" x14ac:dyDescent="0.2">
      <c r="G572" s="1"/>
      <c r="H572" s="17"/>
      <c r="U572" s="4"/>
    </row>
    <row r="573" spans="7:21" ht="12.75" customHeight="1" x14ac:dyDescent="0.2">
      <c r="G573" s="1"/>
      <c r="H573" s="17"/>
      <c r="U573" s="4"/>
    </row>
    <row r="574" spans="7:21" ht="12.75" customHeight="1" x14ac:dyDescent="0.2">
      <c r="G574" s="1"/>
      <c r="H574" s="17"/>
      <c r="U574" s="4"/>
    </row>
    <row r="575" spans="7:21" ht="12.75" customHeight="1" x14ac:dyDescent="0.2">
      <c r="G575" s="1"/>
      <c r="H575" s="17"/>
      <c r="U575" s="4"/>
    </row>
    <row r="576" spans="7:21" ht="12.75" customHeight="1" x14ac:dyDescent="0.2">
      <c r="G576" s="1"/>
      <c r="H576" s="17"/>
      <c r="U576" s="4"/>
    </row>
    <row r="577" spans="7:21" ht="12.75" customHeight="1" x14ac:dyDescent="0.2">
      <c r="G577" s="1"/>
      <c r="H577" s="17"/>
      <c r="U577" s="4"/>
    </row>
    <row r="578" spans="7:21" ht="12.75" customHeight="1" x14ac:dyDescent="0.2">
      <c r="G578" s="1"/>
      <c r="H578" s="17"/>
      <c r="U578" s="4"/>
    </row>
    <row r="579" spans="7:21" ht="12.75" customHeight="1" x14ac:dyDescent="0.2">
      <c r="G579" s="1"/>
      <c r="H579" s="17"/>
      <c r="U579" s="4"/>
    </row>
    <row r="580" spans="7:21" ht="12.75" customHeight="1" x14ac:dyDescent="0.2">
      <c r="G580" s="1"/>
      <c r="H580" s="17"/>
      <c r="U580" s="4"/>
    </row>
    <row r="581" spans="7:21" ht="12.75" customHeight="1" x14ac:dyDescent="0.2">
      <c r="G581" s="1"/>
      <c r="H581" s="17"/>
      <c r="U581" s="4"/>
    </row>
    <row r="582" spans="7:21" ht="12.75" customHeight="1" x14ac:dyDescent="0.2">
      <c r="G582" s="1"/>
      <c r="H582" s="17"/>
      <c r="U582" s="4"/>
    </row>
    <row r="583" spans="7:21" ht="12.75" customHeight="1" x14ac:dyDescent="0.2">
      <c r="G583" s="1"/>
      <c r="H583" s="17"/>
      <c r="U583" s="4"/>
    </row>
    <row r="584" spans="7:21" ht="12.75" customHeight="1" x14ac:dyDescent="0.2">
      <c r="G584" s="1"/>
      <c r="H584" s="17"/>
      <c r="U584" s="4"/>
    </row>
    <row r="585" spans="7:21" ht="12.75" customHeight="1" x14ac:dyDescent="0.2">
      <c r="G585" s="1"/>
      <c r="H585" s="17"/>
      <c r="U585" s="4"/>
    </row>
    <row r="586" spans="7:21" ht="12.75" customHeight="1" x14ac:dyDescent="0.2">
      <c r="G586" s="1"/>
      <c r="H586" s="17"/>
      <c r="U586" s="4"/>
    </row>
    <row r="587" spans="7:21" ht="12.75" customHeight="1" x14ac:dyDescent="0.2">
      <c r="G587" s="1"/>
      <c r="H587" s="17"/>
      <c r="U587" s="4"/>
    </row>
    <row r="588" spans="7:21" ht="12.75" customHeight="1" x14ac:dyDescent="0.2">
      <c r="G588" s="1"/>
      <c r="H588" s="17"/>
      <c r="U588" s="4"/>
    </row>
    <row r="589" spans="7:21" ht="12.75" customHeight="1" x14ac:dyDescent="0.2">
      <c r="G589" s="1"/>
      <c r="H589" s="17"/>
      <c r="U589" s="4"/>
    </row>
    <row r="590" spans="7:21" ht="12.75" customHeight="1" x14ac:dyDescent="0.2">
      <c r="G590" s="1"/>
      <c r="H590" s="17"/>
      <c r="U590" s="4"/>
    </row>
    <row r="591" spans="7:21" ht="12.75" customHeight="1" x14ac:dyDescent="0.2">
      <c r="G591" s="1"/>
      <c r="H591" s="17"/>
      <c r="U591" s="4"/>
    </row>
    <row r="592" spans="7:21" ht="12.75" customHeight="1" x14ac:dyDescent="0.2">
      <c r="G592" s="1"/>
      <c r="H592" s="17"/>
      <c r="U592" s="4"/>
    </row>
    <row r="593" spans="7:21" ht="12.75" customHeight="1" x14ac:dyDescent="0.2">
      <c r="G593" s="1"/>
      <c r="H593" s="17"/>
      <c r="U593" s="4"/>
    </row>
    <row r="594" spans="7:21" ht="12.75" customHeight="1" x14ac:dyDescent="0.2">
      <c r="G594" s="1"/>
      <c r="H594" s="17"/>
      <c r="U594" s="4"/>
    </row>
    <row r="595" spans="7:21" ht="12.75" customHeight="1" x14ac:dyDescent="0.2">
      <c r="G595" s="1"/>
      <c r="H595" s="17"/>
      <c r="U595" s="4"/>
    </row>
    <row r="596" spans="7:21" ht="12.75" customHeight="1" x14ac:dyDescent="0.2">
      <c r="G596" s="1"/>
      <c r="H596" s="17"/>
      <c r="U596" s="4"/>
    </row>
    <row r="597" spans="7:21" ht="12.75" customHeight="1" x14ac:dyDescent="0.2">
      <c r="G597" s="1"/>
      <c r="H597" s="17"/>
      <c r="U597" s="4"/>
    </row>
    <row r="598" spans="7:21" ht="12.75" customHeight="1" x14ac:dyDescent="0.2">
      <c r="G598" s="1"/>
      <c r="H598" s="17"/>
      <c r="U598" s="4"/>
    </row>
    <row r="599" spans="7:21" ht="12.75" customHeight="1" x14ac:dyDescent="0.2">
      <c r="G599" s="1"/>
      <c r="H599" s="17"/>
      <c r="U599" s="4"/>
    </row>
    <row r="600" spans="7:21" ht="12.75" customHeight="1" x14ac:dyDescent="0.2">
      <c r="G600" s="1"/>
      <c r="H600" s="17"/>
      <c r="U600" s="4"/>
    </row>
    <row r="601" spans="7:21" ht="12.75" customHeight="1" x14ac:dyDescent="0.2">
      <c r="G601" s="1"/>
      <c r="H601" s="17"/>
      <c r="U601" s="4"/>
    </row>
    <row r="602" spans="7:21" ht="12.75" customHeight="1" x14ac:dyDescent="0.2">
      <c r="G602" s="1"/>
      <c r="H602" s="17"/>
      <c r="U602" s="4"/>
    </row>
    <row r="603" spans="7:21" ht="12.75" customHeight="1" x14ac:dyDescent="0.2">
      <c r="G603" s="1"/>
      <c r="H603" s="17"/>
      <c r="U603" s="4"/>
    </row>
    <row r="604" spans="7:21" ht="12.75" customHeight="1" x14ac:dyDescent="0.2">
      <c r="G604" s="1"/>
      <c r="H604" s="17"/>
      <c r="U604" s="4"/>
    </row>
    <row r="605" spans="7:21" ht="12.75" customHeight="1" x14ac:dyDescent="0.2">
      <c r="G605" s="1"/>
      <c r="H605" s="17"/>
      <c r="U605" s="4"/>
    </row>
    <row r="606" spans="7:21" ht="12.75" customHeight="1" x14ac:dyDescent="0.2">
      <c r="G606" s="1"/>
      <c r="H606" s="17"/>
      <c r="U606" s="4"/>
    </row>
    <row r="607" spans="7:21" ht="12.75" customHeight="1" x14ac:dyDescent="0.2">
      <c r="G607" s="1"/>
      <c r="H607" s="17"/>
      <c r="U607" s="4"/>
    </row>
    <row r="608" spans="7:21" ht="12.75" customHeight="1" x14ac:dyDescent="0.2">
      <c r="G608" s="1"/>
      <c r="H608" s="17"/>
      <c r="U608" s="4"/>
    </row>
    <row r="609" spans="7:21" ht="12.75" customHeight="1" x14ac:dyDescent="0.2">
      <c r="G609" s="1"/>
      <c r="H609" s="17"/>
      <c r="U609" s="4"/>
    </row>
    <row r="610" spans="7:21" ht="12.75" customHeight="1" x14ac:dyDescent="0.2">
      <c r="G610" s="1"/>
      <c r="H610" s="17"/>
      <c r="U610" s="4"/>
    </row>
    <row r="611" spans="7:21" ht="12.75" customHeight="1" x14ac:dyDescent="0.2">
      <c r="G611" s="1"/>
      <c r="H611" s="17"/>
      <c r="U611" s="4"/>
    </row>
    <row r="612" spans="7:21" ht="12.75" customHeight="1" x14ac:dyDescent="0.2">
      <c r="G612" s="1"/>
      <c r="H612" s="17"/>
      <c r="U612" s="4"/>
    </row>
    <row r="613" spans="7:21" ht="12.75" customHeight="1" x14ac:dyDescent="0.2">
      <c r="G613" s="1"/>
      <c r="H613" s="17"/>
      <c r="U613" s="4"/>
    </row>
    <row r="614" spans="7:21" ht="12.75" customHeight="1" x14ac:dyDescent="0.2">
      <c r="G614" s="1"/>
      <c r="H614" s="17"/>
      <c r="U614" s="4"/>
    </row>
    <row r="615" spans="7:21" ht="12.75" customHeight="1" x14ac:dyDescent="0.2">
      <c r="G615" s="1"/>
      <c r="H615" s="17"/>
      <c r="U615" s="4"/>
    </row>
    <row r="616" spans="7:21" ht="12.75" customHeight="1" x14ac:dyDescent="0.2">
      <c r="G616" s="1"/>
      <c r="H616" s="17"/>
      <c r="U616" s="4"/>
    </row>
    <row r="617" spans="7:21" ht="12.75" customHeight="1" x14ac:dyDescent="0.2">
      <c r="G617" s="1"/>
      <c r="H617" s="17"/>
      <c r="U617" s="4"/>
    </row>
    <row r="618" spans="7:21" ht="12.75" customHeight="1" x14ac:dyDescent="0.2">
      <c r="G618" s="1"/>
      <c r="H618" s="17"/>
      <c r="U618" s="4"/>
    </row>
    <row r="619" spans="7:21" ht="12.75" customHeight="1" x14ac:dyDescent="0.2">
      <c r="G619" s="1"/>
      <c r="H619" s="17"/>
      <c r="U619" s="4"/>
    </row>
    <row r="620" spans="7:21" ht="12.75" customHeight="1" x14ac:dyDescent="0.2">
      <c r="G620" s="1"/>
      <c r="H620" s="17"/>
      <c r="U620" s="4"/>
    </row>
    <row r="621" spans="7:21" ht="12.75" customHeight="1" x14ac:dyDescent="0.2">
      <c r="G621" s="1"/>
      <c r="H621" s="17"/>
      <c r="U621" s="4"/>
    </row>
    <row r="622" spans="7:21" ht="12.75" customHeight="1" x14ac:dyDescent="0.2">
      <c r="G622" s="1"/>
      <c r="H622" s="17"/>
      <c r="U622" s="4"/>
    </row>
    <row r="623" spans="7:21" ht="12.75" customHeight="1" x14ac:dyDescent="0.2">
      <c r="G623" s="1"/>
      <c r="H623" s="17"/>
      <c r="U623" s="4"/>
    </row>
    <row r="624" spans="7:21" ht="12.75" customHeight="1" x14ac:dyDescent="0.2">
      <c r="G624" s="1"/>
      <c r="H624" s="17"/>
      <c r="U624" s="4"/>
    </row>
    <row r="625" spans="7:21" ht="12.75" customHeight="1" x14ac:dyDescent="0.2">
      <c r="G625" s="1"/>
      <c r="H625" s="17"/>
      <c r="U625" s="4"/>
    </row>
    <row r="626" spans="7:21" ht="12.75" customHeight="1" x14ac:dyDescent="0.2">
      <c r="G626" s="1"/>
      <c r="H626" s="17"/>
      <c r="U626" s="4"/>
    </row>
    <row r="627" spans="7:21" ht="12.75" customHeight="1" x14ac:dyDescent="0.2">
      <c r="G627" s="1"/>
      <c r="H627" s="17"/>
      <c r="U627" s="4"/>
    </row>
    <row r="628" spans="7:21" ht="12.75" customHeight="1" x14ac:dyDescent="0.2">
      <c r="G628" s="1"/>
      <c r="H628" s="17"/>
      <c r="U628" s="4"/>
    </row>
    <row r="629" spans="7:21" ht="12.75" customHeight="1" x14ac:dyDescent="0.2">
      <c r="G629" s="1"/>
      <c r="H629" s="17"/>
      <c r="U629" s="4"/>
    </row>
    <row r="630" spans="7:21" ht="12.75" customHeight="1" x14ac:dyDescent="0.2">
      <c r="G630" s="1"/>
      <c r="H630" s="17"/>
      <c r="U630" s="4"/>
    </row>
    <row r="631" spans="7:21" ht="12.75" customHeight="1" x14ac:dyDescent="0.2">
      <c r="G631" s="1"/>
      <c r="H631" s="17"/>
      <c r="U631" s="4"/>
    </row>
    <row r="632" spans="7:21" ht="12.75" customHeight="1" x14ac:dyDescent="0.2">
      <c r="G632" s="1"/>
      <c r="H632" s="17"/>
      <c r="U632" s="4"/>
    </row>
    <row r="633" spans="7:21" ht="12.75" customHeight="1" x14ac:dyDescent="0.2">
      <c r="G633" s="1"/>
      <c r="H633" s="17"/>
      <c r="U633" s="4"/>
    </row>
    <row r="634" spans="7:21" ht="12.75" customHeight="1" x14ac:dyDescent="0.2">
      <c r="G634" s="1"/>
      <c r="H634" s="17"/>
      <c r="U634" s="4"/>
    </row>
    <row r="635" spans="7:21" ht="12.75" customHeight="1" x14ac:dyDescent="0.2">
      <c r="G635" s="1"/>
      <c r="H635" s="17"/>
      <c r="U635" s="4"/>
    </row>
    <row r="636" spans="7:21" ht="12.75" customHeight="1" x14ac:dyDescent="0.2">
      <c r="G636" s="1"/>
      <c r="H636" s="17"/>
      <c r="U636" s="4"/>
    </row>
    <row r="637" spans="7:21" ht="12.75" customHeight="1" x14ac:dyDescent="0.2">
      <c r="G637" s="1"/>
      <c r="H637" s="17"/>
      <c r="U637" s="4"/>
    </row>
    <row r="638" spans="7:21" ht="12.75" customHeight="1" x14ac:dyDescent="0.2">
      <c r="G638" s="1"/>
      <c r="H638" s="17"/>
      <c r="U638" s="4"/>
    </row>
    <row r="639" spans="7:21" ht="12.75" customHeight="1" x14ac:dyDescent="0.2">
      <c r="G639" s="1"/>
      <c r="H639" s="17"/>
      <c r="U639" s="4"/>
    </row>
    <row r="640" spans="7:21" ht="12.75" customHeight="1" x14ac:dyDescent="0.2">
      <c r="G640" s="1"/>
      <c r="H640" s="17"/>
      <c r="U640" s="4"/>
    </row>
    <row r="641" spans="7:21" ht="12.75" customHeight="1" x14ac:dyDescent="0.2">
      <c r="G641" s="1"/>
      <c r="H641" s="17"/>
      <c r="U641" s="4"/>
    </row>
    <row r="642" spans="7:21" ht="12.75" customHeight="1" x14ac:dyDescent="0.2">
      <c r="G642" s="1"/>
      <c r="H642" s="17"/>
      <c r="U642" s="4"/>
    </row>
    <row r="643" spans="7:21" ht="12.75" customHeight="1" x14ac:dyDescent="0.2">
      <c r="G643" s="1"/>
      <c r="H643" s="17"/>
      <c r="U643" s="4"/>
    </row>
    <row r="644" spans="7:21" ht="12.75" customHeight="1" x14ac:dyDescent="0.2">
      <c r="G644" s="1"/>
      <c r="H644" s="17"/>
      <c r="U644" s="4"/>
    </row>
    <row r="645" spans="7:21" ht="12.75" customHeight="1" x14ac:dyDescent="0.2">
      <c r="G645" s="1"/>
      <c r="H645" s="17"/>
      <c r="U645" s="4"/>
    </row>
    <row r="646" spans="7:21" ht="12.75" customHeight="1" x14ac:dyDescent="0.2">
      <c r="G646" s="1"/>
      <c r="H646" s="17"/>
      <c r="U646" s="4"/>
    </row>
    <row r="647" spans="7:21" ht="12.75" customHeight="1" x14ac:dyDescent="0.2">
      <c r="G647" s="1"/>
      <c r="H647" s="17"/>
      <c r="U647" s="4"/>
    </row>
    <row r="648" spans="7:21" ht="12.75" customHeight="1" x14ac:dyDescent="0.2">
      <c r="G648" s="1"/>
      <c r="H648" s="17"/>
      <c r="U648" s="4"/>
    </row>
    <row r="649" spans="7:21" ht="12.75" customHeight="1" x14ac:dyDescent="0.2">
      <c r="G649" s="1"/>
      <c r="H649" s="17"/>
      <c r="U649" s="4"/>
    </row>
    <row r="650" spans="7:21" ht="12.75" customHeight="1" x14ac:dyDescent="0.2">
      <c r="G650" s="1"/>
      <c r="H650" s="17"/>
      <c r="U650" s="4"/>
    </row>
    <row r="651" spans="7:21" ht="12.75" customHeight="1" x14ac:dyDescent="0.2">
      <c r="G651" s="1"/>
      <c r="H651" s="17"/>
      <c r="U651" s="4"/>
    </row>
    <row r="652" spans="7:21" ht="12.75" customHeight="1" x14ac:dyDescent="0.2">
      <c r="G652" s="1"/>
      <c r="H652" s="17"/>
      <c r="U652" s="4"/>
    </row>
    <row r="653" spans="7:21" ht="12.75" customHeight="1" x14ac:dyDescent="0.2">
      <c r="G653" s="1"/>
      <c r="H653" s="17"/>
      <c r="U653" s="4"/>
    </row>
    <row r="654" spans="7:21" ht="12.75" customHeight="1" x14ac:dyDescent="0.2">
      <c r="G654" s="1"/>
      <c r="H654" s="17"/>
      <c r="U654" s="4"/>
    </row>
    <row r="655" spans="7:21" ht="12.75" customHeight="1" x14ac:dyDescent="0.2">
      <c r="G655" s="1"/>
      <c r="H655" s="17"/>
      <c r="U655" s="4"/>
    </row>
    <row r="656" spans="7:21" ht="12.75" customHeight="1" x14ac:dyDescent="0.2">
      <c r="G656" s="1"/>
      <c r="H656" s="17"/>
      <c r="U656" s="4"/>
    </row>
    <row r="657" spans="7:21" ht="12.75" customHeight="1" x14ac:dyDescent="0.2">
      <c r="G657" s="1"/>
      <c r="H657" s="17"/>
      <c r="U657" s="4"/>
    </row>
    <row r="658" spans="7:21" ht="12.75" customHeight="1" x14ac:dyDescent="0.2">
      <c r="G658" s="1"/>
      <c r="H658" s="17"/>
      <c r="U658" s="4"/>
    </row>
    <row r="659" spans="7:21" ht="12.75" customHeight="1" x14ac:dyDescent="0.2">
      <c r="G659" s="1"/>
      <c r="H659" s="17"/>
      <c r="U659" s="4"/>
    </row>
    <row r="660" spans="7:21" ht="12.75" customHeight="1" x14ac:dyDescent="0.2">
      <c r="G660" s="1"/>
      <c r="H660" s="17"/>
      <c r="U660" s="4"/>
    </row>
    <row r="661" spans="7:21" ht="12.75" customHeight="1" x14ac:dyDescent="0.2">
      <c r="G661" s="1"/>
      <c r="H661" s="17"/>
      <c r="U661" s="4"/>
    </row>
    <row r="662" spans="7:21" ht="12.75" customHeight="1" x14ac:dyDescent="0.2">
      <c r="G662" s="1"/>
      <c r="H662" s="17"/>
      <c r="U662" s="4"/>
    </row>
    <row r="663" spans="7:21" ht="12.75" customHeight="1" x14ac:dyDescent="0.2">
      <c r="G663" s="1"/>
      <c r="H663" s="17"/>
      <c r="U663" s="4"/>
    </row>
    <row r="664" spans="7:21" ht="12.75" customHeight="1" x14ac:dyDescent="0.2">
      <c r="G664" s="1"/>
      <c r="H664" s="17"/>
      <c r="U664" s="4"/>
    </row>
    <row r="665" spans="7:21" ht="12.75" customHeight="1" x14ac:dyDescent="0.2">
      <c r="G665" s="1"/>
      <c r="H665" s="17"/>
      <c r="U665" s="4"/>
    </row>
    <row r="666" spans="7:21" ht="12.75" customHeight="1" x14ac:dyDescent="0.2">
      <c r="G666" s="1"/>
      <c r="H666" s="17"/>
      <c r="U666" s="4"/>
    </row>
    <row r="667" spans="7:21" ht="12.75" customHeight="1" x14ac:dyDescent="0.2">
      <c r="G667" s="1"/>
      <c r="H667" s="17"/>
      <c r="U667" s="4"/>
    </row>
    <row r="668" spans="7:21" ht="12.75" customHeight="1" x14ac:dyDescent="0.2">
      <c r="G668" s="1"/>
      <c r="H668" s="17"/>
      <c r="U668" s="4"/>
    </row>
    <row r="669" spans="7:21" ht="12.75" customHeight="1" x14ac:dyDescent="0.2">
      <c r="G669" s="1"/>
      <c r="H669" s="17"/>
      <c r="U669" s="4"/>
    </row>
    <row r="670" spans="7:21" ht="12.75" customHeight="1" x14ac:dyDescent="0.2">
      <c r="G670" s="1"/>
      <c r="H670" s="17"/>
      <c r="U670" s="4"/>
    </row>
    <row r="671" spans="7:21" ht="12.75" customHeight="1" x14ac:dyDescent="0.2">
      <c r="G671" s="1"/>
      <c r="H671" s="17"/>
      <c r="U671" s="4"/>
    </row>
    <row r="672" spans="7:21" ht="12.75" customHeight="1" x14ac:dyDescent="0.2">
      <c r="G672" s="1"/>
      <c r="H672" s="17"/>
      <c r="U672" s="4"/>
    </row>
    <row r="673" spans="7:21" ht="12.75" customHeight="1" x14ac:dyDescent="0.2">
      <c r="G673" s="1"/>
      <c r="H673" s="17"/>
      <c r="U673" s="4"/>
    </row>
    <row r="674" spans="7:21" ht="12.75" customHeight="1" x14ac:dyDescent="0.2">
      <c r="G674" s="1"/>
      <c r="H674" s="17"/>
      <c r="U674" s="4"/>
    </row>
    <row r="675" spans="7:21" ht="12.75" customHeight="1" x14ac:dyDescent="0.2">
      <c r="G675" s="1"/>
      <c r="H675" s="17"/>
      <c r="U675" s="4"/>
    </row>
    <row r="676" spans="7:21" ht="12.75" customHeight="1" x14ac:dyDescent="0.2">
      <c r="G676" s="1"/>
      <c r="H676" s="17"/>
      <c r="U676" s="4"/>
    </row>
    <row r="677" spans="7:21" ht="12.75" customHeight="1" x14ac:dyDescent="0.2">
      <c r="G677" s="1"/>
      <c r="H677" s="17"/>
      <c r="U677" s="4"/>
    </row>
    <row r="678" spans="7:21" ht="12.75" customHeight="1" x14ac:dyDescent="0.2">
      <c r="G678" s="1"/>
      <c r="H678" s="17"/>
      <c r="U678" s="4"/>
    </row>
    <row r="679" spans="7:21" ht="12.75" customHeight="1" x14ac:dyDescent="0.2">
      <c r="G679" s="1"/>
      <c r="H679" s="17"/>
      <c r="U679" s="4"/>
    </row>
    <row r="680" spans="7:21" ht="12.75" customHeight="1" x14ac:dyDescent="0.2">
      <c r="G680" s="1"/>
      <c r="H680" s="17"/>
      <c r="U680" s="4"/>
    </row>
    <row r="681" spans="7:21" ht="12.75" customHeight="1" x14ac:dyDescent="0.2">
      <c r="G681" s="1"/>
      <c r="H681" s="17"/>
      <c r="U681" s="4"/>
    </row>
    <row r="682" spans="7:21" ht="12.75" customHeight="1" x14ac:dyDescent="0.2">
      <c r="G682" s="1"/>
      <c r="H682" s="17"/>
      <c r="U682" s="4"/>
    </row>
    <row r="683" spans="7:21" ht="12.75" customHeight="1" x14ac:dyDescent="0.2">
      <c r="G683" s="1"/>
      <c r="H683" s="17"/>
      <c r="U683" s="4"/>
    </row>
    <row r="684" spans="7:21" ht="12.75" customHeight="1" x14ac:dyDescent="0.2">
      <c r="G684" s="1"/>
      <c r="H684" s="17"/>
      <c r="U684" s="4"/>
    </row>
    <row r="685" spans="7:21" ht="12.75" customHeight="1" x14ac:dyDescent="0.2">
      <c r="G685" s="1"/>
      <c r="H685" s="17"/>
      <c r="U685" s="4"/>
    </row>
    <row r="686" spans="7:21" ht="12.75" customHeight="1" x14ac:dyDescent="0.2">
      <c r="G686" s="1"/>
      <c r="H686" s="17"/>
      <c r="U686" s="4"/>
    </row>
    <row r="687" spans="7:21" ht="12.75" customHeight="1" x14ac:dyDescent="0.2">
      <c r="G687" s="1"/>
      <c r="H687" s="17"/>
      <c r="U687" s="4"/>
    </row>
    <row r="688" spans="7:21" ht="12.75" customHeight="1" x14ac:dyDescent="0.2">
      <c r="G688" s="1"/>
      <c r="H688" s="17"/>
      <c r="U688" s="4"/>
    </row>
    <row r="689" spans="7:21" ht="12.75" customHeight="1" x14ac:dyDescent="0.2">
      <c r="G689" s="1"/>
      <c r="H689" s="17"/>
      <c r="U689" s="4"/>
    </row>
    <row r="690" spans="7:21" ht="12.75" customHeight="1" x14ac:dyDescent="0.2">
      <c r="G690" s="1"/>
      <c r="H690" s="17"/>
      <c r="U690" s="4"/>
    </row>
    <row r="691" spans="7:21" ht="12.75" customHeight="1" x14ac:dyDescent="0.2">
      <c r="G691" s="1"/>
      <c r="H691" s="17"/>
      <c r="U691" s="4"/>
    </row>
    <row r="692" spans="7:21" ht="12.75" customHeight="1" x14ac:dyDescent="0.2">
      <c r="G692" s="1"/>
      <c r="H692" s="17"/>
      <c r="U692" s="4"/>
    </row>
    <row r="693" spans="7:21" ht="12.75" customHeight="1" x14ac:dyDescent="0.2">
      <c r="G693" s="1"/>
      <c r="H693" s="17"/>
      <c r="U693" s="4"/>
    </row>
    <row r="694" spans="7:21" ht="12.75" customHeight="1" x14ac:dyDescent="0.2">
      <c r="G694" s="1"/>
      <c r="H694" s="17"/>
      <c r="U694" s="4"/>
    </row>
    <row r="695" spans="7:21" ht="12.75" customHeight="1" x14ac:dyDescent="0.2">
      <c r="G695" s="1"/>
      <c r="H695" s="17"/>
      <c r="U695" s="4"/>
    </row>
    <row r="696" spans="7:21" ht="12.75" customHeight="1" x14ac:dyDescent="0.2">
      <c r="G696" s="1"/>
      <c r="H696" s="17"/>
      <c r="U696" s="4"/>
    </row>
    <row r="697" spans="7:21" ht="12.75" customHeight="1" x14ac:dyDescent="0.2">
      <c r="G697" s="1"/>
      <c r="H697" s="17"/>
      <c r="U697" s="4"/>
    </row>
    <row r="698" spans="7:21" ht="12.75" customHeight="1" x14ac:dyDescent="0.2">
      <c r="G698" s="1"/>
      <c r="H698" s="17"/>
      <c r="U698" s="4"/>
    </row>
    <row r="699" spans="7:21" ht="12.75" customHeight="1" x14ac:dyDescent="0.2">
      <c r="G699" s="1"/>
      <c r="H699" s="17"/>
      <c r="U699" s="4"/>
    </row>
    <row r="700" spans="7:21" ht="12.75" customHeight="1" x14ac:dyDescent="0.2">
      <c r="G700" s="1"/>
      <c r="H700" s="17"/>
      <c r="U700" s="4"/>
    </row>
    <row r="701" spans="7:21" ht="12.75" customHeight="1" x14ac:dyDescent="0.2">
      <c r="G701" s="1"/>
      <c r="H701" s="17"/>
      <c r="U701" s="4"/>
    </row>
    <row r="702" spans="7:21" ht="12.75" customHeight="1" x14ac:dyDescent="0.2">
      <c r="G702" s="1"/>
      <c r="H702" s="17"/>
      <c r="U702" s="4"/>
    </row>
    <row r="703" spans="7:21" ht="12.75" customHeight="1" x14ac:dyDescent="0.2">
      <c r="G703" s="1"/>
      <c r="H703" s="17"/>
      <c r="U703" s="4"/>
    </row>
    <row r="704" spans="7:21" ht="12.75" customHeight="1" x14ac:dyDescent="0.2">
      <c r="G704" s="1"/>
      <c r="H704" s="17"/>
      <c r="U704" s="4"/>
    </row>
    <row r="705" spans="7:21" ht="12.75" customHeight="1" x14ac:dyDescent="0.2">
      <c r="G705" s="1"/>
      <c r="H705" s="17"/>
      <c r="U705" s="4"/>
    </row>
    <row r="706" spans="7:21" ht="12.75" customHeight="1" x14ac:dyDescent="0.2">
      <c r="G706" s="1"/>
      <c r="H706" s="17"/>
      <c r="U706" s="4"/>
    </row>
    <row r="707" spans="7:21" ht="12.75" customHeight="1" x14ac:dyDescent="0.2">
      <c r="G707" s="1"/>
      <c r="H707" s="17"/>
      <c r="U707" s="4"/>
    </row>
    <row r="708" spans="7:21" ht="12.75" customHeight="1" x14ac:dyDescent="0.2">
      <c r="G708" s="1"/>
      <c r="H708" s="17"/>
      <c r="U708" s="4"/>
    </row>
    <row r="709" spans="7:21" ht="12.75" customHeight="1" x14ac:dyDescent="0.2">
      <c r="G709" s="1"/>
      <c r="H709" s="17"/>
      <c r="U709" s="4"/>
    </row>
    <row r="710" spans="7:21" ht="12.75" customHeight="1" x14ac:dyDescent="0.2">
      <c r="G710" s="1"/>
      <c r="H710" s="17"/>
      <c r="U710" s="4"/>
    </row>
    <row r="711" spans="7:21" ht="12.75" customHeight="1" x14ac:dyDescent="0.2">
      <c r="G711" s="1"/>
      <c r="H711" s="17"/>
      <c r="U711" s="4"/>
    </row>
    <row r="712" spans="7:21" ht="12.75" customHeight="1" x14ac:dyDescent="0.2">
      <c r="G712" s="1"/>
      <c r="H712" s="17"/>
      <c r="U712" s="4"/>
    </row>
    <row r="713" spans="7:21" ht="12.75" customHeight="1" x14ac:dyDescent="0.2">
      <c r="G713" s="1"/>
      <c r="H713" s="17"/>
      <c r="U713" s="4"/>
    </row>
    <row r="714" spans="7:21" ht="12.75" customHeight="1" x14ac:dyDescent="0.2">
      <c r="G714" s="1"/>
      <c r="H714" s="17"/>
      <c r="U714" s="4"/>
    </row>
    <row r="715" spans="7:21" ht="12.75" customHeight="1" x14ac:dyDescent="0.2">
      <c r="G715" s="1"/>
      <c r="H715" s="17"/>
      <c r="U715" s="4"/>
    </row>
    <row r="716" spans="7:21" ht="12.75" customHeight="1" x14ac:dyDescent="0.2">
      <c r="G716" s="1"/>
      <c r="H716" s="17"/>
      <c r="U716" s="4"/>
    </row>
    <row r="717" spans="7:21" ht="12.75" customHeight="1" x14ac:dyDescent="0.2">
      <c r="G717" s="1"/>
      <c r="H717" s="17"/>
      <c r="U717" s="4"/>
    </row>
    <row r="718" spans="7:21" ht="12.75" customHeight="1" x14ac:dyDescent="0.2">
      <c r="G718" s="1"/>
      <c r="H718" s="17"/>
      <c r="U718" s="4"/>
    </row>
    <row r="719" spans="7:21" ht="12.75" customHeight="1" x14ac:dyDescent="0.2">
      <c r="G719" s="1"/>
      <c r="H719" s="17"/>
      <c r="U719" s="4"/>
    </row>
    <row r="720" spans="7:21" ht="12.75" customHeight="1" x14ac:dyDescent="0.2">
      <c r="G720" s="1"/>
      <c r="H720" s="17"/>
      <c r="U720" s="4"/>
    </row>
    <row r="721" spans="7:21" ht="12.75" customHeight="1" x14ac:dyDescent="0.2">
      <c r="G721" s="1"/>
      <c r="H721" s="17"/>
      <c r="U721" s="4"/>
    </row>
    <row r="722" spans="7:21" ht="12.75" customHeight="1" x14ac:dyDescent="0.2">
      <c r="G722" s="1"/>
      <c r="H722" s="17"/>
      <c r="U722" s="4"/>
    </row>
    <row r="723" spans="7:21" ht="12.75" customHeight="1" x14ac:dyDescent="0.2">
      <c r="G723" s="1"/>
      <c r="H723" s="17"/>
      <c r="U723" s="4"/>
    </row>
    <row r="724" spans="7:21" ht="12.75" customHeight="1" x14ac:dyDescent="0.2">
      <c r="G724" s="1"/>
      <c r="H724" s="17"/>
      <c r="U724" s="4"/>
    </row>
    <row r="725" spans="7:21" ht="12.75" customHeight="1" x14ac:dyDescent="0.2">
      <c r="G725" s="1"/>
      <c r="H725" s="17"/>
      <c r="U725" s="4"/>
    </row>
    <row r="726" spans="7:21" ht="12.75" customHeight="1" x14ac:dyDescent="0.2">
      <c r="G726" s="1"/>
      <c r="H726" s="17"/>
      <c r="U726" s="4"/>
    </row>
    <row r="727" spans="7:21" ht="12.75" customHeight="1" x14ac:dyDescent="0.2">
      <c r="G727" s="1"/>
      <c r="H727" s="17"/>
      <c r="U727" s="4"/>
    </row>
    <row r="728" spans="7:21" ht="12.75" customHeight="1" x14ac:dyDescent="0.2">
      <c r="G728" s="1"/>
      <c r="H728" s="17"/>
      <c r="U728" s="4"/>
    </row>
    <row r="729" spans="7:21" ht="12.75" customHeight="1" x14ac:dyDescent="0.2">
      <c r="G729" s="1"/>
      <c r="H729" s="17"/>
      <c r="U729" s="4"/>
    </row>
    <row r="730" spans="7:21" ht="12.75" customHeight="1" x14ac:dyDescent="0.2">
      <c r="G730" s="1"/>
      <c r="H730" s="17"/>
      <c r="U730" s="4"/>
    </row>
    <row r="731" spans="7:21" ht="12.75" customHeight="1" x14ac:dyDescent="0.2">
      <c r="G731" s="1"/>
      <c r="H731" s="17"/>
      <c r="U731" s="4"/>
    </row>
    <row r="732" spans="7:21" ht="12.75" customHeight="1" x14ac:dyDescent="0.2">
      <c r="G732" s="1"/>
      <c r="H732" s="17"/>
      <c r="U732" s="4"/>
    </row>
    <row r="733" spans="7:21" ht="12.75" customHeight="1" x14ac:dyDescent="0.2">
      <c r="G733" s="1"/>
      <c r="H733" s="17"/>
      <c r="U733" s="4"/>
    </row>
    <row r="734" spans="7:21" ht="12.75" customHeight="1" x14ac:dyDescent="0.2">
      <c r="G734" s="1"/>
      <c r="H734" s="17"/>
      <c r="U734" s="4"/>
    </row>
    <row r="735" spans="7:21" ht="12.75" customHeight="1" x14ac:dyDescent="0.2">
      <c r="G735" s="1"/>
      <c r="H735" s="17"/>
      <c r="U735" s="4"/>
    </row>
    <row r="736" spans="7:21" ht="12.75" customHeight="1" x14ac:dyDescent="0.2">
      <c r="G736" s="1"/>
      <c r="H736" s="17"/>
      <c r="U736" s="4"/>
    </row>
    <row r="737" spans="7:21" ht="12.75" customHeight="1" x14ac:dyDescent="0.2">
      <c r="G737" s="1"/>
      <c r="H737" s="17"/>
      <c r="U737" s="4"/>
    </row>
    <row r="738" spans="7:21" ht="12.75" customHeight="1" x14ac:dyDescent="0.2">
      <c r="G738" s="1"/>
      <c r="H738" s="17"/>
      <c r="U738" s="4"/>
    </row>
    <row r="739" spans="7:21" ht="12.75" customHeight="1" x14ac:dyDescent="0.2">
      <c r="G739" s="1"/>
      <c r="H739" s="17"/>
      <c r="U739" s="4"/>
    </row>
    <row r="740" spans="7:21" ht="12.75" customHeight="1" x14ac:dyDescent="0.2">
      <c r="G740" s="1"/>
      <c r="H740" s="17"/>
      <c r="U740" s="4"/>
    </row>
    <row r="741" spans="7:21" ht="12.75" customHeight="1" x14ac:dyDescent="0.2">
      <c r="G741" s="1"/>
      <c r="H741" s="17"/>
      <c r="U741" s="4"/>
    </row>
    <row r="742" spans="7:21" ht="12.75" customHeight="1" x14ac:dyDescent="0.2">
      <c r="G742" s="1"/>
      <c r="H742" s="17"/>
      <c r="U742" s="4"/>
    </row>
    <row r="743" spans="7:21" ht="12.75" customHeight="1" x14ac:dyDescent="0.2">
      <c r="G743" s="1"/>
      <c r="H743" s="17"/>
      <c r="U743" s="4"/>
    </row>
    <row r="744" spans="7:21" ht="12.75" customHeight="1" x14ac:dyDescent="0.2">
      <c r="G744" s="1"/>
      <c r="H744" s="17"/>
      <c r="U744" s="4"/>
    </row>
    <row r="745" spans="7:21" ht="12.75" customHeight="1" x14ac:dyDescent="0.2">
      <c r="G745" s="1"/>
      <c r="H745" s="17"/>
      <c r="U745" s="4"/>
    </row>
    <row r="746" spans="7:21" ht="12.75" customHeight="1" x14ac:dyDescent="0.2">
      <c r="G746" s="1"/>
      <c r="H746" s="17"/>
      <c r="U746" s="4"/>
    </row>
    <row r="747" spans="7:21" ht="12.75" customHeight="1" x14ac:dyDescent="0.2">
      <c r="G747" s="1"/>
      <c r="H747" s="17"/>
      <c r="U747" s="4"/>
    </row>
    <row r="748" spans="7:21" ht="12.75" customHeight="1" x14ac:dyDescent="0.2">
      <c r="G748" s="1"/>
      <c r="H748" s="17"/>
      <c r="U748" s="4"/>
    </row>
    <row r="749" spans="7:21" ht="12.75" customHeight="1" x14ac:dyDescent="0.2">
      <c r="G749" s="1"/>
      <c r="H749" s="17"/>
      <c r="U749" s="4"/>
    </row>
    <row r="750" spans="7:21" ht="12.75" customHeight="1" x14ac:dyDescent="0.2">
      <c r="G750" s="1"/>
      <c r="H750" s="17"/>
      <c r="U750" s="4"/>
    </row>
    <row r="751" spans="7:21" ht="12.75" customHeight="1" x14ac:dyDescent="0.2">
      <c r="G751" s="1"/>
      <c r="H751" s="17"/>
      <c r="U751" s="4"/>
    </row>
    <row r="752" spans="7:21" ht="12.75" customHeight="1" x14ac:dyDescent="0.2">
      <c r="G752" s="1"/>
      <c r="H752" s="17"/>
      <c r="U752" s="4"/>
    </row>
    <row r="753" spans="7:21" ht="12.75" customHeight="1" x14ac:dyDescent="0.2">
      <c r="G753" s="1"/>
      <c r="H753" s="17"/>
      <c r="U753" s="4"/>
    </row>
    <row r="754" spans="7:21" ht="12.75" customHeight="1" x14ac:dyDescent="0.2">
      <c r="G754" s="1"/>
      <c r="H754" s="17"/>
      <c r="U754" s="4"/>
    </row>
    <row r="755" spans="7:21" ht="12.75" customHeight="1" x14ac:dyDescent="0.2">
      <c r="G755" s="1"/>
      <c r="H755" s="17"/>
      <c r="U755" s="4"/>
    </row>
    <row r="756" spans="7:21" ht="12.75" customHeight="1" x14ac:dyDescent="0.2">
      <c r="G756" s="1"/>
      <c r="H756" s="17"/>
      <c r="U756" s="4"/>
    </row>
    <row r="757" spans="7:21" ht="12.75" customHeight="1" x14ac:dyDescent="0.2">
      <c r="G757" s="1"/>
      <c r="H757" s="17"/>
      <c r="U757" s="4"/>
    </row>
    <row r="758" spans="7:21" ht="12.75" customHeight="1" x14ac:dyDescent="0.2">
      <c r="G758" s="1"/>
      <c r="H758" s="17"/>
      <c r="U758" s="4"/>
    </row>
    <row r="759" spans="7:21" ht="12.75" customHeight="1" x14ac:dyDescent="0.2">
      <c r="G759" s="1"/>
      <c r="H759" s="17"/>
      <c r="U759" s="4"/>
    </row>
    <row r="760" spans="7:21" ht="12.75" customHeight="1" x14ac:dyDescent="0.2">
      <c r="G760" s="1"/>
      <c r="H760" s="17"/>
      <c r="U760" s="4"/>
    </row>
    <row r="761" spans="7:21" ht="12.75" customHeight="1" x14ac:dyDescent="0.2">
      <c r="G761" s="1"/>
      <c r="H761" s="17"/>
      <c r="U761" s="4"/>
    </row>
    <row r="762" spans="7:21" ht="12.75" customHeight="1" x14ac:dyDescent="0.2">
      <c r="G762" s="1"/>
      <c r="H762" s="17"/>
      <c r="U762" s="4"/>
    </row>
    <row r="763" spans="7:21" ht="12.75" customHeight="1" x14ac:dyDescent="0.2">
      <c r="G763" s="1"/>
      <c r="H763" s="17"/>
      <c r="U763" s="4"/>
    </row>
    <row r="764" spans="7:21" ht="12.75" customHeight="1" x14ac:dyDescent="0.2">
      <c r="G764" s="1"/>
      <c r="H764" s="17"/>
      <c r="U764" s="4"/>
    </row>
    <row r="765" spans="7:21" ht="12.75" customHeight="1" x14ac:dyDescent="0.2">
      <c r="G765" s="1"/>
      <c r="H765" s="17"/>
      <c r="U765" s="4"/>
    </row>
    <row r="766" spans="7:21" ht="12.75" customHeight="1" x14ac:dyDescent="0.2">
      <c r="G766" s="1"/>
      <c r="H766" s="17"/>
      <c r="U766" s="4"/>
    </row>
    <row r="767" spans="7:21" ht="12.75" customHeight="1" x14ac:dyDescent="0.2">
      <c r="G767" s="1"/>
      <c r="H767" s="17"/>
      <c r="U767" s="4"/>
    </row>
    <row r="768" spans="7:21" ht="12.75" customHeight="1" x14ac:dyDescent="0.2">
      <c r="G768" s="1"/>
      <c r="H768" s="17"/>
      <c r="U768" s="4"/>
    </row>
    <row r="769" spans="7:21" ht="12.75" customHeight="1" x14ac:dyDescent="0.2">
      <c r="G769" s="1"/>
      <c r="H769" s="17"/>
      <c r="U769" s="4"/>
    </row>
    <row r="770" spans="7:21" ht="12.75" customHeight="1" x14ac:dyDescent="0.2">
      <c r="G770" s="1"/>
      <c r="H770" s="17"/>
      <c r="U770" s="4"/>
    </row>
    <row r="771" spans="7:21" ht="12.75" customHeight="1" x14ac:dyDescent="0.2">
      <c r="G771" s="1"/>
      <c r="H771" s="17"/>
      <c r="U771" s="4"/>
    </row>
    <row r="772" spans="7:21" ht="12.75" customHeight="1" x14ac:dyDescent="0.2">
      <c r="G772" s="1"/>
      <c r="H772" s="17"/>
      <c r="U772" s="4"/>
    </row>
    <row r="773" spans="7:21" ht="12.75" customHeight="1" x14ac:dyDescent="0.2">
      <c r="G773" s="1"/>
      <c r="H773" s="17"/>
      <c r="U773" s="4"/>
    </row>
    <row r="774" spans="7:21" ht="12.75" customHeight="1" x14ac:dyDescent="0.2">
      <c r="G774" s="1"/>
      <c r="H774" s="17"/>
      <c r="U774" s="4"/>
    </row>
    <row r="775" spans="7:21" ht="12.75" customHeight="1" x14ac:dyDescent="0.2">
      <c r="G775" s="1"/>
      <c r="H775" s="17"/>
      <c r="U775" s="4"/>
    </row>
    <row r="776" spans="7:21" ht="12.75" customHeight="1" x14ac:dyDescent="0.2">
      <c r="G776" s="1"/>
      <c r="H776" s="17"/>
      <c r="U776" s="4"/>
    </row>
    <row r="777" spans="7:21" ht="12.75" customHeight="1" x14ac:dyDescent="0.2">
      <c r="G777" s="1"/>
      <c r="H777" s="17"/>
      <c r="U777" s="4"/>
    </row>
    <row r="778" spans="7:21" ht="12.75" customHeight="1" x14ac:dyDescent="0.2">
      <c r="G778" s="1"/>
      <c r="H778" s="17"/>
      <c r="U778" s="4"/>
    </row>
    <row r="779" spans="7:21" ht="12.75" customHeight="1" x14ac:dyDescent="0.2">
      <c r="G779" s="1"/>
      <c r="H779" s="17"/>
      <c r="U779" s="4"/>
    </row>
    <row r="780" spans="7:21" ht="12.75" customHeight="1" x14ac:dyDescent="0.2">
      <c r="G780" s="1"/>
      <c r="H780" s="17"/>
      <c r="U780" s="4"/>
    </row>
    <row r="781" spans="7:21" ht="12.75" customHeight="1" x14ac:dyDescent="0.2">
      <c r="G781" s="1"/>
      <c r="H781" s="17"/>
      <c r="U781" s="4"/>
    </row>
    <row r="782" spans="7:21" ht="12.75" customHeight="1" x14ac:dyDescent="0.2">
      <c r="G782" s="1"/>
      <c r="H782" s="17"/>
      <c r="U782" s="4"/>
    </row>
    <row r="783" spans="7:21" ht="12.75" customHeight="1" x14ac:dyDescent="0.2">
      <c r="G783" s="1"/>
      <c r="H783" s="17"/>
      <c r="U783" s="4"/>
    </row>
    <row r="784" spans="7:21" ht="12.75" customHeight="1" x14ac:dyDescent="0.2">
      <c r="G784" s="1"/>
      <c r="H784" s="17"/>
      <c r="U784" s="4"/>
    </row>
    <row r="785" spans="7:21" ht="12.75" customHeight="1" x14ac:dyDescent="0.2">
      <c r="G785" s="1"/>
      <c r="H785" s="17"/>
      <c r="U785" s="4"/>
    </row>
    <row r="786" spans="7:21" ht="12.75" customHeight="1" x14ac:dyDescent="0.2">
      <c r="G786" s="1"/>
      <c r="H786" s="17"/>
      <c r="U786" s="4"/>
    </row>
    <row r="787" spans="7:21" ht="12.75" customHeight="1" x14ac:dyDescent="0.2">
      <c r="G787" s="1"/>
      <c r="H787" s="17"/>
      <c r="U787" s="4"/>
    </row>
    <row r="788" spans="7:21" ht="12.75" customHeight="1" x14ac:dyDescent="0.2">
      <c r="G788" s="1"/>
      <c r="H788" s="17"/>
      <c r="U788" s="4"/>
    </row>
    <row r="789" spans="7:21" ht="12.75" customHeight="1" x14ac:dyDescent="0.2">
      <c r="G789" s="1"/>
      <c r="H789" s="17"/>
      <c r="U789" s="4"/>
    </row>
    <row r="790" spans="7:21" ht="12.75" customHeight="1" x14ac:dyDescent="0.2">
      <c r="G790" s="1"/>
      <c r="H790" s="17"/>
      <c r="U790" s="4"/>
    </row>
    <row r="791" spans="7:21" ht="12.75" customHeight="1" x14ac:dyDescent="0.2">
      <c r="G791" s="1"/>
      <c r="H791" s="17"/>
      <c r="U791" s="4"/>
    </row>
    <row r="792" spans="7:21" ht="12.75" customHeight="1" x14ac:dyDescent="0.2">
      <c r="G792" s="1"/>
      <c r="H792" s="17"/>
      <c r="U792" s="4"/>
    </row>
    <row r="793" spans="7:21" ht="12.75" customHeight="1" x14ac:dyDescent="0.2">
      <c r="G793" s="1"/>
      <c r="H793" s="17"/>
      <c r="U793" s="4"/>
    </row>
    <row r="794" spans="7:21" ht="12.75" customHeight="1" x14ac:dyDescent="0.2">
      <c r="G794" s="1"/>
      <c r="H794" s="17"/>
      <c r="U794" s="4"/>
    </row>
    <row r="795" spans="7:21" ht="12.75" customHeight="1" x14ac:dyDescent="0.2">
      <c r="G795" s="1"/>
      <c r="H795" s="17"/>
      <c r="U795" s="4"/>
    </row>
    <row r="796" spans="7:21" ht="12.75" customHeight="1" x14ac:dyDescent="0.2">
      <c r="G796" s="1"/>
      <c r="H796" s="17"/>
      <c r="U796" s="4"/>
    </row>
    <row r="797" spans="7:21" ht="12.75" customHeight="1" x14ac:dyDescent="0.2">
      <c r="G797" s="1"/>
      <c r="H797" s="17"/>
      <c r="U797" s="4"/>
    </row>
    <row r="798" spans="7:21" ht="12.75" customHeight="1" x14ac:dyDescent="0.2">
      <c r="G798" s="1"/>
      <c r="H798" s="17"/>
      <c r="U798" s="4"/>
    </row>
    <row r="799" spans="7:21" ht="12.75" customHeight="1" x14ac:dyDescent="0.2">
      <c r="G799" s="1"/>
      <c r="H799" s="17"/>
      <c r="U799" s="4"/>
    </row>
    <row r="800" spans="7:21" ht="12.75" customHeight="1" x14ac:dyDescent="0.2">
      <c r="G800" s="1"/>
      <c r="H800" s="17"/>
      <c r="U800" s="4"/>
    </row>
    <row r="801" spans="7:21" ht="12.75" customHeight="1" x14ac:dyDescent="0.2">
      <c r="G801" s="1"/>
      <c r="H801" s="17"/>
      <c r="U801" s="4"/>
    </row>
    <row r="802" spans="7:21" ht="12.75" customHeight="1" x14ac:dyDescent="0.2">
      <c r="G802" s="1"/>
      <c r="H802" s="17"/>
      <c r="U802" s="4"/>
    </row>
    <row r="803" spans="7:21" ht="12.75" customHeight="1" x14ac:dyDescent="0.2">
      <c r="G803" s="1"/>
      <c r="H803" s="17"/>
      <c r="U803" s="4"/>
    </row>
    <row r="804" spans="7:21" ht="12.75" customHeight="1" x14ac:dyDescent="0.2">
      <c r="G804" s="1"/>
      <c r="H804" s="17"/>
      <c r="U804" s="4"/>
    </row>
    <row r="805" spans="7:21" ht="12.75" customHeight="1" x14ac:dyDescent="0.2">
      <c r="G805" s="1"/>
      <c r="H805" s="17"/>
      <c r="U805" s="4"/>
    </row>
    <row r="806" spans="7:21" ht="12.75" customHeight="1" x14ac:dyDescent="0.2">
      <c r="G806" s="1"/>
      <c r="H806" s="17"/>
      <c r="U806" s="4"/>
    </row>
    <row r="807" spans="7:21" ht="12.75" customHeight="1" x14ac:dyDescent="0.2">
      <c r="G807" s="1"/>
      <c r="H807" s="17"/>
      <c r="U807" s="4"/>
    </row>
    <row r="808" spans="7:21" ht="12.75" customHeight="1" x14ac:dyDescent="0.2">
      <c r="G808" s="1"/>
      <c r="H808" s="17"/>
      <c r="U808" s="4"/>
    </row>
    <row r="809" spans="7:21" ht="12.75" customHeight="1" x14ac:dyDescent="0.2">
      <c r="G809" s="1"/>
      <c r="H809" s="17"/>
      <c r="U809" s="4"/>
    </row>
    <row r="810" spans="7:21" ht="12.75" customHeight="1" x14ac:dyDescent="0.2">
      <c r="G810" s="1"/>
      <c r="H810" s="17"/>
      <c r="U810" s="4"/>
    </row>
    <row r="811" spans="7:21" ht="12.75" customHeight="1" x14ac:dyDescent="0.2">
      <c r="G811" s="1"/>
      <c r="H811" s="17"/>
      <c r="U811" s="4"/>
    </row>
    <row r="812" spans="7:21" ht="12.75" customHeight="1" x14ac:dyDescent="0.2">
      <c r="G812" s="1"/>
      <c r="H812" s="17"/>
      <c r="U812" s="4"/>
    </row>
    <row r="813" spans="7:21" ht="12.75" customHeight="1" x14ac:dyDescent="0.2">
      <c r="G813" s="1"/>
      <c r="H813" s="17"/>
      <c r="U813" s="4"/>
    </row>
    <row r="814" spans="7:21" ht="12.75" customHeight="1" x14ac:dyDescent="0.2">
      <c r="G814" s="1"/>
      <c r="H814" s="17"/>
      <c r="U814" s="4"/>
    </row>
    <row r="815" spans="7:21" ht="12.75" customHeight="1" x14ac:dyDescent="0.2">
      <c r="G815" s="1"/>
      <c r="H815" s="17"/>
      <c r="U815" s="4"/>
    </row>
    <row r="816" spans="7:21" ht="12.75" customHeight="1" x14ac:dyDescent="0.2">
      <c r="G816" s="1"/>
      <c r="H816" s="17"/>
      <c r="U816" s="4"/>
    </row>
    <row r="817" spans="7:21" ht="12.75" customHeight="1" x14ac:dyDescent="0.2">
      <c r="G817" s="1"/>
      <c r="H817" s="17"/>
      <c r="U817" s="4"/>
    </row>
    <row r="818" spans="7:21" ht="12.75" customHeight="1" x14ac:dyDescent="0.2">
      <c r="G818" s="1"/>
      <c r="H818" s="17"/>
      <c r="U818" s="4"/>
    </row>
    <row r="819" spans="7:21" ht="12.75" customHeight="1" x14ac:dyDescent="0.2">
      <c r="G819" s="1"/>
      <c r="H819" s="17"/>
      <c r="U819" s="4"/>
    </row>
    <row r="820" spans="7:21" ht="12.75" customHeight="1" x14ac:dyDescent="0.2">
      <c r="G820" s="1"/>
      <c r="H820" s="17"/>
      <c r="U820" s="4"/>
    </row>
    <row r="821" spans="7:21" ht="12.75" customHeight="1" x14ac:dyDescent="0.2">
      <c r="G821" s="1"/>
      <c r="H821" s="17"/>
      <c r="U821" s="4"/>
    </row>
    <row r="822" spans="7:21" ht="12.75" customHeight="1" x14ac:dyDescent="0.2">
      <c r="G822" s="1"/>
      <c r="H822" s="17"/>
      <c r="U822" s="4"/>
    </row>
    <row r="823" spans="7:21" ht="12.75" customHeight="1" x14ac:dyDescent="0.2">
      <c r="G823" s="1"/>
      <c r="H823" s="17"/>
      <c r="U823" s="4"/>
    </row>
    <row r="824" spans="7:21" ht="12.75" customHeight="1" x14ac:dyDescent="0.2">
      <c r="G824" s="1"/>
      <c r="H824" s="17"/>
      <c r="U824" s="4"/>
    </row>
    <row r="825" spans="7:21" ht="12.75" customHeight="1" x14ac:dyDescent="0.2">
      <c r="G825" s="1"/>
      <c r="H825" s="17"/>
      <c r="U825" s="4"/>
    </row>
    <row r="826" spans="7:21" ht="12.75" customHeight="1" x14ac:dyDescent="0.2">
      <c r="G826" s="1"/>
      <c r="H826" s="17"/>
      <c r="U826" s="4"/>
    </row>
    <row r="827" spans="7:21" ht="12.75" customHeight="1" x14ac:dyDescent="0.2">
      <c r="G827" s="1"/>
      <c r="H827" s="17"/>
      <c r="U827" s="4"/>
    </row>
    <row r="828" spans="7:21" ht="12.75" customHeight="1" x14ac:dyDescent="0.2">
      <c r="G828" s="1"/>
      <c r="H828" s="17"/>
      <c r="U828" s="4"/>
    </row>
    <row r="829" spans="7:21" ht="12.75" customHeight="1" x14ac:dyDescent="0.2">
      <c r="G829" s="1"/>
      <c r="H829" s="17"/>
      <c r="U829" s="4"/>
    </row>
    <row r="830" spans="7:21" ht="12.75" customHeight="1" x14ac:dyDescent="0.2">
      <c r="G830" s="1"/>
      <c r="H830" s="17"/>
      <c r="U830" s="4"/>
    </row>
    <row r="831" spans="7:21" ht="12.75" customHeight="1" x14ac:dyDescent="0.2">
      <c r="G831" s="1"/>
      <c r="H831" s="17"/>
      <c r="U831" s="4"/>
    </row>
    <row r="832" spans="7:21" ht="12.75" customHeight="1" x14ac:dyDescent="0.2">
      <c r="G832" s="1"/>
      <c r="H832" s="17"/>
      <c r="U832" s="4"/>
    </row>
    <row r="833" spans="7:21" ht="12.75" customHeight="1" x14ac:dyDescent="0.2">
      <c r="G833" s="1"/>
      <c r="H833" s="17"/>
      <c r="U833" s="4"/>
    </row>
    <row r="834" spans="7:21" ht="12.75" customHeight="1" x14ac:dyDescent="0.2">
      <c r="G834" s="1"/>
      <c r="H834" s="17"/>
      <c r="U834" s="4"/>
    </row>
    <row r="835" spans="7:21" ht="12.75" customHeight="1" x14ac:dyDescent="0.2">
      <c r="G835" s="1"/>
      <c r="H835" s="17"/>
      <c r="U835" s="4"/>
    </row>
    <row r="836" spans="7:21" ht="12.75" customHeight="1" x14ac:dyDescent="0.2">
      <c r="G836" s="1"/>
      <c r="H836" s="17"/>
      <c r="U836" s="4"/>
    </row>
    <row r="837" spans="7:21" ht="12.75" customHeight="1" x14ac:dyDescent="0.2">
      <c r="G837" s="1"/>
      <c r="H837" s="17"/>
      <c r="U837" s="4"/>
    </row>
    <row r="838" spans="7:21" ht="12.75" customHeight="1" x14ac:dyDescent="0.2">
      <c r="G838" s="1"/>
      <c r="H838" s="17"/>
      <c r="U838" s="4"/>
    </row>
    <row r="839" spans="7:21" ht="12.75" customHeight="1" x14ac:dyDescent="0.2">
      <c r="G839" s="1"/>
      <c r="H839" s="17"/>
      <c r="U839" s="4"/>
    </row>
    <row r="840" spans="7:21" ht="12.75" customHeight="1" x14ac:dyDescent="0.2">
      <c r="G840" s="1"/>
      <c r="H840" s="17"/>
      <c r="U840" s="4"/>
    </row>
    <row r="841" spans="7:21" ht="12.75" customHeight="1" x14ac:dyDescent="0.2">
      <c r="G841" s="1"/>
      <c r="H841" s="17"/>
      <c r="U841" s="4"/>
    </row>
    <row r="842" spans="7:21" ht="12.75" customHeight="1" x14ac:dyDescent="0.2">
      <c r="G842" s="1"/>
      <c r="H842" s="17"/>
      <c r="U842" s="4"/>
    </row>
    <row r="843" spans="7:21" ht="12.75" customHeight="1" x14ac:dyDescent="0.2">
      <c r="G843" s="1"/>
      <c r="H843" s="17"/>
      <c r="U843" s="4"/>
    </row>
    <row r="844" spans="7:21" ht="12.75" customHeight="1" x14ac:dyDescent="0.2">
      <c r="G844" s="1"/>
      <c r="H844" s="17"/>
      <c r="U844" s="4"/>
    </row>
    <row r="845" spans="7:21" ht="12.75" customHeight="1" x14ac:dyDescent="0.2">
      <c r="G845" s="1"/>
      <c r="H845" s="17"/>
      <c r="U845" s="4"/>
    </row>
    <row r="846" spans="7:21" ht="12.75" customHeight="1" x14ac:dyDescent="0.2">
      <c r="G846" s="1"/>
      <c r="H846" s="17"/>
      <c r="U846" s="4"/>
    </row>
    <row r="847" spans="7:21" ht="12.75" customHeight="1" x14ac:dyDescent="0.2">
      <c r="G847" s="1"/>
      <c r="H847" s="17"/>
      <c r="U847" s="4"/>
    </row>
    <row r="848" spans="7:21" ht="12.75" customHeight="1" x14ac:dyDescent="0.2">
      <c r="G848" s="1"/>
      <c r="H848" s="17"/>
      <c r="U848" s="4"/>
    </row>
    <row r="849" spans="7:21" ht="12.75" customHeight="1" x14ac:dyDescent="0.2">
      <c r="G849" s="1"/>
      <c r="H849" s="17"/>
      <c r="U849" s="4"/>
    </row>
    <row r="850" spans="7:21" ht="12.75" customHeight="1" x14ac:dyDescent="0.2">
      <c r="G850" s="1"/>
      <c r="H850" s="17"/>
      <c r="U850" s="4"/>
    </row>
    <row r="851" spans="7:21" ht="12.75" customHeight="1" x14ac:dyDescent="0.2">
      <c r="G851" s="1"/>
      <c r="H851" s="17"/>
      <c r="U851" s="4"/>
    </row>
    <row r="852" spans="7:21" ht="12.75" customHeight="1" x14ac:dyDescent="0.2">
      <c r="G852" s="1"/>
      <c r="H852" s="17"/>
      <c r="U852" s="4"/>
    </row>
    <row r="853" spans="7:21" ht="12.75" customHeight="1" x14ac:dyDescent="0.2">
      <c r="G853" s="1"/>
      <c r="H853" s="17"/>
      <c r="U853" s="4"/>
    </row>
    <row r="854" spans="7:21" ht="12.75" customHeight="1" x14ac:dyDescent="0.2">
      <c r="G854" s="1"/>
      <c r="H854" s="17"/>
      <c r="U854" s="4"/>
    </row>
    <row r="855" spans="7:21" ht="12.75" customHeight="1" x14ac:dyDescent="0.2">
      <c r="G855" s="1"/>
      <c r="H855" s="17"/>
      <c r="U855" s="4"/>
    </row>
    <row r="856" spans="7:21" ht="12.75" customHeight="1" x14ac:dyDescent="0.2">
      <c r="G856" s="1"/>
      <c r="H856" s="17"/>
      <c r="U856" s="4"/>
    </row>
    <row r="857" spans="7:21" ht="12.75" customHeight="1" x14ac:dyDescent="0.2">
      <c r="G857" s="1"/>
      <c r="H857" s="17"/>
      <c r="U857" s="4"/>
    </row>
    <row r="858" spans="7:21" ht="12.75" customHeight="1" x14ac:dyDescent="0.2">
      <c r="G858" s="1"/>
      <c r="H858" s="17"/>
      <c r="U858" s="4"/>
    </row>
    <row r="859" spans="7:21" ht="12.75" customHeight="1" x14ac:dyDescent="0.2">
      <c r="G859" s="1"/>
      <c r="H859" s="17"/>
      <c r="U859" s="4"/>
    </row>
    <row r="860" spans="7:21" ht="12.75" customHeight="1" x14ac:dyDescent="0.2">
      <c r="G860" s="1"/>
      <c r="H860" s="17"/>
      <c r="U860" s="4"/>
    </row>
    <row r="861" spans="7:21" ht="12.75" customHeight="1" x14ac:dyDescent="0.2">
      <c r="G861" s="1"/>
      <c r="H861" s="17"/>
      <c r="U861" s="4"/>
    </row>
    <row r="862" spans="7:21" ht="12.75" customHeight="1" x14ac:dyDescent="0.2">
      <c r="G862" s="1"/>
      <c r="H862" s="17"/>
      <c r="U862" s="4"/>
    </row>
    <row r="863" spans="7:21" ht="12.75" customHeight="1" x14ac:dyDescent="0.2">
      <c r="G863" s="1"/>
      <c r="H863" s="17"/>
      <c r="U863" s="4"/>
    </row>
    <row r="864" spans="7:21" ht="12.75" customHeight="1" x14ac:dyDescent="0.2">
      <c r="G864" s="1"/>
      <c r="H864" s="17"/>
      <c r="U864" s="4"/>
    </row>
    <row r="865" spans="7:21" ht="12.75" customHeight="1" x14ac:dyDescent="0.2">
      <c r="G865" s="1"/>
      <c r="H865" s="17"/>
      <c r="U865" s="4"/>
    </row>
    <row r="866" spans="7:21" ht="12.75" customHeight="1" x14ac:dyDescent="0.2">
      <c r="G866" s="1"/>
      <c r="H866" s="17"/>
      <c r="U866" s="4"/>
    </row>
    <row r="867" spans="7:21" ht="12.75" customHeight="1" x14ac:dyDescent="0.2">
      <c r="G867" s="1"/>
      <c r="H867" s="17"/>
      <c r="U867" s="4"/>
    </row>
    <row r="868" spans="7:21" ht="12.75" customHeight="1" x14ac:dyDescent="0.2">
      <c r="G868" s="1"/>
      <c r="H868" s="17"/>
      <c r="U868" s="4"/>
    </row>
    <row r="869" spans="7:21" ht="12.75" customHeight="1" x14ac:dyDescent="0.2">
      <c r="G869" s="1"/>
      <c r="H869" s="17"/>
      <c r="U869" s="4"/>
    </row>
    <row r="870" spans="7:21" ht="12.75" customHeight="1" x14ac:dyDescent="0.2">
      <c r="G870" s="1"/>
      <c r="H870" s="17"/>
      <c r="U870" s="4"/>
    </row>
    <row r="871" spans="7:21" ht="12.75" customHeight="1" x14ac:dyDescent="0.2">
      <c r="G871" s="1"/>
      <c r="H871" s="17"/>
      <c r="U871" s="4"/>
    </row>
    <row r="872" spans="7:21" ht="12.75" customHeight="1" x14ac:dyDescent="0.2">
      <c r="G872" s="1"/>
      <c r="H872" s="17"/>
      <c r="U872" s="4"/>
    </row>
    <row r="873" spans="7:21" ht="12.75" customHeight="1" x14ac:dyDescent="0.2">
      <c r="G873" s="1"/>
      <c r="H873" s="17"/>
      <c r="U873" s="4"/>
    </row>
    <row r="874" spans="7:21" ht="12.75" customHeight="1" x14ac:dyDescent="0.2">
      <c r="G874" s="1"/>
      <c r="H874" s="17"/>
      <c r="U874" s="4"/>
    </row>
    <row r="875" spans="7:21" ht="12.75" customHeight="1" x14ac:dyDescent="0.2">
      <c r="G875" s="1"/>
      <c r="H875" s="17"/>
      <c r="U875" s="4"/>
    </row>
    <row r="876" spans="7:21" ht="12.75" customHeight="1" x14ac:dyDescent="0.2">
      <c r="G876" s="1"/>
      <c r="H876" s="17"/>
      <c r="U876" s="4"/>
    </row>
    <row r="877" spans="7:21" ht="12.75" customHeight="1" x14ac:dyDescent="0.2">
      <c r="G877" s="1"/>
      <c r="H877" s="17"/>
      <c r="U877" s="4"/>
    </row>
    <row r="878" spans="7:21" ht="12.75" customHeight="1" x14ac:dyDescent="0.2">
      <c r="G878" s="1"/>
      <c r="H878" s="17"/>
      <c r="U878" s="4"/>
    </row>
    <row r="879" spans="7:21" ht="12.75" customHeight="1" x14ac:dyDescent="0.2">
      <c r="G879" s="1"/>
      <c r="H879" s="17"/>
      <c r="U879" s="4"/>
    </row>
    <row r="880" spans="7:21" ht="12.75" customHeight="1" x14ac:dyDescent="0.2">
      <c r="G880" s="1"/>
      <c r="H880" s="17"/>
      <c r="U880" s="4"/>
    </row>
    <row r="881" spans="7:21" ht="12.75" customHeight="1" x14ac:dyDescent="0.2">
      <c r="G881" s="1"/>
      <c r="H881" s="17"/>
      <c r="U881" s="4"/>
    </row>
    <row r="882" spans="7:21" ht="12.75" customHeight="1" x14ac:dyDescent="0.2">
      <c r="G882" s="1"/>
      <c r="H882" s="17"/>
      <c r="U882" s="4"/>
    </row>
    <row r="883" spans="7:21" ht="12.75" customHeight="1" x14ac:dyDescent="0.2">
      <c r="G883" s="1"/>
      <c r="H883" s="17"/>
      <c r="U883" s="4"/>
    </row>
    <row r="884" spans="7:21" ht="12.75" customHeight="1" x14ac:dyDescent="0.2">
      <c r="G884" s="1"/>
      <c r="H884" s="17"/>
      <c r="U884" s="4"/>
    </row>
    <row r="885" spans="7:21" ht="12.75" customHeight="1" x14ac:dyDescent="0.2">
      <c r="G885" s="1"/>
      <c r="H885" s="17"/>
      <c r="U885" s="4"/>
    </row>
    <row r="886" spans="7:21" ht="12.75" customHeight="1" x14ac:dyDescent="0.2">
      <c r="G886" s="1"/>
      <c r="H886" s="17"/>
      <c r="U886" s="4"/>
    </row>
    <row r="887" spans="7:21" ht="12.75" customHeight="1" x14ac:dyDescent="0.2">
      <c r="G887" s="1"/>
      <c r="H887" s="17"/>
      <c r="U887" s="4"/>
    </row>
    <row r="888" spans="7:21" ht="12.75" customHeight="1" x14ac:dyDescent="0.2">
      <c r="G888" s="1"/>
      <c r="H888" s="17"/>
      <c r="U888" s="4"/>
    </row>
    <row r="889" spans="7:21" ht="12.75" customHeight="1" x14ac:dyDescent="0.2">
      <c r="G889" s="1"/>
      <c r="H889" s="17"/>
      <c r="U889" s="4"/>
    </row>
    <row r="890" spans="7:21" ht="12.75" customHeight="1" x14ac:dyDescent="0.2">
      <c r="G890" s="1"/>
      <c r="H890" s="17"/>
      <c r="U890" s="4"/>
    </row>
    <row r="891" spans="7:21" ht="12.75" customHeight="1" x14ac:dyDescent="0.2">
      <c r="G891" s="1"/>
      <c r="H891" s="17"/>
      <c r="U891" s="4"/>
    </row>
    <row r="892" spans="7:21" ht="12.75" customHeight="1" x14ac:dyDescent="0.2">
      <c r="G892" s="1"/>
      <c r="H892" s="17"/>
      <c r="U892" s="4"/>
    </row>
    <row r="893" spans="7:21" ht="12.75" customHeight="1" x14ac:dyDescent="0.2">
      <c r="G893" s="1"/>
      <c r="H893" s="17"/>
      <c r="U893" s="4"/>
    </row>
    <row r="894" spans="7:21" ht="12.75" customHeight="1" x14ac:dyDescent="0.2">
      <c r="G894" s="1"/>
      <c r="H894" s="17"/>
      <c r="U894" s="4"/>
    </row>
    <row r="895" spans="7:21" ht="12.75" customHeight="1" x14ac:dyDescent="0.2">
      <c r="G895" s="1"/>
      <c r="H895" s="17"/>
      <c r="U895" s="4"/>
    </row>
    <row r="896" spans="7:21" ht="12.75" customHeight="1" x14ac:dyDescent="0.2">
      <c r="G896" s="1"/>
      <c r="H896" s="17"/>
      <c r="U896" s="4"/>
    </row>
    <row r="897" spans="7:21" ht="12.75" customHeight="1" x14ac:dyDescent="0.2">
      <c r="G897" s="1"/>
      <c r="H897" s="17"/>
      <c r="U897" s="4"/>
    </row>
    <row r="898" spans="7:21" ht="12.75" customHeight="1" x14ac:dyDescent="0.2">
      <c r="G898" s="1"/>
      <c r="H898" s="17"/>
      <c r="U898" s="4"/>
    </row>
    <row r="899" spans="7:21" ht="12.75" customHeight="1" x14ac:dyDescent="0.2">
      <c r="G899" s="1"/>
      <c r="H899" s="17"/>
      <c r="U899" s="4"/>
    </row>
    <row r="900" spans="7:21" ht="12.75" customHeight="1" x14ac:dyDescent="0.2">
      <c r="G900" s="1"/>
      <c r="H900" s="17"/>
      <c r="U900" s="4"/>
    </row>
    <row r="901" spans="7:21" ht="12.75" customHeight="1" x14ac:dyDescent="0.2">
      <c r="G901" s="1"/>
      <c r="H901" s="17"/>
      <c r="U901" s="4"/>
    </row>
    <row r="902" spans="7:21" ht="12.75" customHeight="1" x14ac:dyDescent="0.2">
      <c r="G902" s="1"/>
      <c r="H902" s="17"/>
      <c r="U902" s="4"/>
    </row>
    <row r="903" spans="7:21" ht="12.75" customHeight="1" x14ac:dyDescent="0.2">
      <c r="G903" s="1"/>
      <c r="H903" s="17"/>
      <c r="U903" s="4"/>
    </row>
    <row r="904" spans="7:21" ht="12.75" customHeight="1" x14ac:dyDescent="0.2">
      <c r="G904" s="1"/>
      <c r="H904" s="17"/>
      <c r="U904" s="4"/>
    </row>
    <row r="905" spans="7:21" ht="12.75" customHeight="1" x14ac:dyDescent="0.2">
      <c r="G905" s="1"/>
      <c r="H905" s="17"/>
      <c r="U905" s="4"/>
    </row>
    <row r="906" spans="7:21" ht="12.75" customHeight="1" x14ac:dyDescent="0.2">
      <c r="G906" s="1"/>
      <c r="H906" s="17"/>
      <c r="U906" s="4"/>
    </row>
    <row r="907" spans="7:21" ht="12.75" customHeight="1" x14ac:dyDescent="0.2">
      <c r="G907" s="1"/>
      <c r="H907" s="17"/>
      <c r="U907" s="4"/>
    </row>
    <row r="908" spans="7:21" ht="12.75" customHeight="1" x14ac:dyDescent="0.2">
      <c r="G908" s="1"/>
      <c r="H908" s="17"/>
      <c r="U908" s="4"/>
    </row>
    <row r="909" spans="7:21" ht="12.75" customHeight="1" x14ac:dyDescent="0.2">
      <c r="G909" s="1"/>
      <c r="H909" s="17"/>
      <c r="U909" s="4"/>
    </row>
    <row r="910" spans="7:21" ht="12.75" customHeight="1" x14ac:dyDescent="0.2">
      <c r="G910" s="1"/>
      <c r="H910" s="17"/>
      <c r="U910" s="4"/>
    </row>
    <row r="911" spans="7:21" ht="12.75" customHeight="1" x14ac:dyDescent="0.2">
      <c r="G911" s="1"/>
      <c r="H911" s="17"/>
      <c r="U911" s="4"/>
    </row>
    <row r="912" spans="7:21" ht="12.75" customHeight="1" x14ac:dyDescent="0.2">
      <c r="G912" s="1"/>
      <c r="H912" s="17"/>
      <c r="U912" s="4"/>
    </row>
    <row r="913" spans="7:21" ht="12.75" customHeight="1" x14ac:dyDescent="0.2">
      <c r="G913" s="1"/>
      <c r="H913" s="17"/>
      <c r="U913" s="4"/>
    </row>
    <row r="914" spans="7:21" ht="12.75" customHeight="1" x14ac:dyDescent="0.2">
      <c r="G914" s="1"/>
      <c r="H914" s="17"/>
      <c r="U914" s="4"/>
    </row>
    <row r="915" spans="7:21" ht="12.75" customHeight="1" x14ac:dyDescent="0.2">
      <c r="G915" s="1"/>
      <c r="H915" s="17"/>
      <c r="U915" s="4"/>
    </row>
    <row r="916" spans="7:21" ht="12.75" customHeight="1" x14ac:dyDescent="0.2">
      <c r="G916" s="1"/>
      <c r="H916" s="17"/>
      <c r="U916" s="4"/>
    </row>
    <row r="917" spans="7:21" ht="12.75" customHeight="1" x14ac:dyDescent="0.2">
      <c r="G917" s="1"/>
      <c r="H917" s="17"/>
      <c r="U917" s="4"/>
    </row>
    <row r="918" spans="7:21" ht="12.75" customHeight="1" x14ac:dyDescent="0.2">
      <c r="G918" s="1"/>
      <c r="H918" s="17"/>
      <c r="U918" s="4"/>
    </row>
    <row r="919" spans="7:21" ht="12.75" customHeight="1" x14ac:dyDescent="0.2">
      <c r="G919" s="1"/>
      <c r="H919" s="17"/>
      <c r="U919" s="4"/>
    </row>
    <row r="920" spans="7:21" ht="12.75" customHeight="1" x14ac:dyDescent="0.2">
      <c r="G920" s="1"/>
      <c r="H920" s="17"/>
      <c r="U920" s="4"/>
    </row>
    <row r="921" spans="7:21" ht="12.75" customHeight="1" x14ac:dyDescent="0.2">
      <c r="G921" s="1"/>
      <c r="H921" s="17"/>
      <c r="U921" s="4"/>
    </row>
    <row r="922" spans="7:21" ht="12.75" customHeight="1" x14ac:dyDescent="0.2">
      <c r="G922" s="1"/>
      <c r="H922" s="17"/>
      <c r="U922" s="4"/>
    </row>
    <row r="923" spans="7:21" ht="12.75" customHeight="1" x14ac:dyDescent="0.2">
      <c r="G923" s="1"/>
      <c r="H923" s="17"/>
      <c r="U923" s="4"/>
    </row>
    <row r="924" spans="7:21" ht="12.75" customHeight="1" x14ac:dyDescent="0.2">
      <c r="G924" s="1"/>
      <c r="H924" s="17"/>
      <c r="U924" s="4"/>
    </row>
    <row r="925" spans="7:21" ht="12.75" customHeight="1" x14ac:dyDescent="0.2">
      <c r="G925" s="1"/>
      <c r="H925" s="17"/>
      <c r="U925" s="4"/>
    </row>
    <row r="926" spans="7:21" ht="12.75" customHeight="1" x14ac:dyDescent="0.2">
      <c r="G926" s="1"/>
      <c r="H926" s="17"/>
      <c r="U926" s="4"/>
    </row>
    <row r="927" spans="7:21" ht="12.75" customHeight="1" x14ac:dyDescent="0.2">
      <c r="G927" s="1"/>
      <c r="H927" s="17"/>
      <c r="U927" s="4"/>
    </row>
    <row r="928" spans="7:21" ht="12.75" customHeight="1" x14ac:dyDescent="0.2">
      <c r="G928" s="1"/>
      <c r="H928" s="17"/>
      <c r="U928" s="4"/>
    </row>
    <row r="929" spans="7:21" ht="12.75" customHeight="1" x14ac:dyDescent="0.2">
      <c r="G929" s="1"/>
      <c r="H929" s="17"/>
      <c r="U929" s="4"/>
    </row>
    <row r="930" spans="7:21" ht="12.75" customHeight="1" x14ac:dyDescent="0.2">
      <c r="G930" s="1"/>
      <c r="H930" s="17"/>
      <c r="U930" s="4"/>
    </row>
    <row r="931" spans="7:21" ht="12.75" customHeight="1" x14ac:dyDescent="0.2">
      <c r="G931" s="1"/>
      <c r="H931" s="17"/>
      <c r="U931" s="4"/>
    </row>
    <row r="932" spans="7:21" ht="12.75" customHeight="1" x14ac:dyDescent="0.2">
      <c r="G932" s="1"/>
      <c r="H932" s="17"/>
      <c r="U932" s="4"/>
    </row>
    <row r="933" spans="7:21" ht="12.75" customHeight="1" x14ac:dyDescent="0.2">
      <c r="G933" s="1"/>
      <c r="H933" s="17"/>
      <c r="U933" s="4"/>
    </row>
    <row r="934" spans="7:21" ht="12.75" customHeight="1" x14ac:dyDescent="0.2">
      <c r="G934" s="1"/>
      <c r="H934" s="17"/>
      <c r="U934" s="4"/>
    </row>
    <row r="935" spans="7:21" ht="12.75" customHeight="1" x14ac:dyDescent="0.2">
      <c r="G935" s="1"/>
      <c r="H935" s="17"/>
      <c r="U935" s="4"/>
    </row>
    <row r="936" spans="7:21" ht="12.75" customHeight="1" x14ac:dyDescent="0.2">
      <c r="G936" s="1"/>
      <c r="H936" s="17"/>
      <c r="U936" s="4"/>
    </row>
    <row r="937" spans="7:21" ht="12.75" customHeight="1" x14ac:dyDescent="0.2">
      <c r="G937" s="1"/>
      <c r="H937" s="17"/>
      <c r="U937" s="4"/>
    </row>
    <row r="938" spans="7:21" ht="12.75" customHeight="1" x14ac:dyDescent="0.2">
      <c r="G938" s="1"/>
      <c r="H938" s="17"/>
      <c r="U938" s="4"/>
    </row>
    <row r="939" spans="7:21" ht="12.75" customHeight="1" x14ac:dyDescent="0.2">
      <c r="G939" s="1"/>
      <c r="H939" s="17"/>
      <c r="U939" s="4"/>
    </row>
    <row r="940" spans="7:21" ht="12.75" customHeight="1" x14ac:dyDescent="0.2">
      <c r="G940" s="1"/>
      <c r="H940" s="17"/>
      <c r="U940" s="4"/>
    </row>
    <row r="941" spans="7:21" ht="12.75" customHeight="1" x14ac:dyDescent="0.2">
      <c r="G941" s="1"/>
      <c r="H941" s="17"/>
      <c r="U941" s="4"/>
    </row>
    <row r="942" spans="7:21" ht="12.75" customHeight="1" x14ac:dyDescent="0.2">
      <c r="G942" s="1"/>
      <c r="H942" s="17"/>
      <c r="U942" s="4"/>
    </row>
    <row r="943" spans="7:21" ht="12.75" customHeight="1" x14ac:dyDescent="0.2">
      <c r="G943" s="1"/>
      <c r="H943" s="17"/>
      <c r="U943" s="4"/>
    </row>
    <row r="944" spans="7:21" ht="12.75" customHeight="1" x14ac:dyDescent="0.2">
      <c r="G944" s="1"/>
      <c r="H944" s="17"/>
      <c r="U944" s="4"/>
    </row>
    <row r="945" spans="7:21" ht="12.75" customHeight="1" x14ac:dyDescent="0.2">
      <c r="G945" s="1"/>
      <c r="H945" s="17"/>
      <c r="U945" s="4"/>
    </row>
    <row r="946" spans="7:21" ht="12.75" customHeight="1" x14ac:dyDescent="0.2">
      <c r="G946" s="1"/>
      <c r="H946" s="17"/>
      <c r="U946" s="4"/>
    </row>
    <row r="947" spans="7:21" ht="12.75" customHeight="1" x14ac:dyDescent="0.2">
      <c r="G947" s="1"/>
      <c r="H947" s="17"/>
      <c r="U947" s="4"/>
    </row>
    <row r="948" spans="7:21" ht="12.75" customHeight="1" x14ac:dyDescent="0.2">
      <c r="G948" s="1"/>
      <c r="H948" s="17"/>
      <c r="U948" s="4"/>
    </row>
    <row r="949" spans="7:21" ht="12.75" customHeight="1" x14ac:dyDescent="0.2">
      <c r="G949" s="1"/>
      <c r="H949" s="17"/>
      <c r="U949" s="4"/>
    </row>
    <row r="950" spans="7:21" ht="12.75" customHeight="1" x14ac:dyDescent="0.2">
      <c r="G950" s="1"/>
      <c r="H950" s="17"/>
      <c r="U950" s="4"/>
    </row>
    <row r="951" spans="7:21" ht="12.75" customHeight="1" x14ac:dyDescent="0.2">
      <c r="G951" s="1"/>
      <c r="H951" s="17"/>
      <c r="U951" s="4"/>
    </row>
    <row r="952" spans="7:21" ht="12.75" customHeight="1" x14ac:dyDescent="0.2">
      <c r="G952" s="1"/>
      <c r="H952" s="17"/>
      <c r="U952" s="4"/>
    </row>
    <row r="953" spans="7:21" ht="12.75" customHeight="1" x14ac:dyDescent="0.2">
      <c r="G953" s="1"/>
      <c r="H953" s="17"/>
      <c r="U953" s="4"/>
    </row>
    <row r="954" spans="7:21" ht="12.75" customHeight="1" x14ac:dyDescent="0.2">
      <c r="G954" s="1"/>
      <c r="H954" s="17"/>
      <c r="U954" s="4"/>
    </row>
    <row r="955" spans="7:21" ht="12.75" customHeight="1" x14ac:dyDescent="0.2">
      <c r="G955" s="1"/>
      <c r="H955" s="17"/>
      <c r="U955" s="4"/>
    </row>
    <row r="956" spans="7:21" ht="12.75" customHeight="1" x14ac:dyDescent="0.2">
      <c r="G956" s="1"/>
      <c r="H956" s="17"/>
      <c r="U956" s="4"/>
    </row>
    <row r="957" spans="7:21" ht="12.75" customHeight="1" x14ac:dyDescent="0.2">
      <c r="G957" s="1"/>
      <c r="H957" s="17"/>
      <c r="U957" s="4"/>
    </row>
    <row r="958" spans="7:21" ht="12.75" customHeight="1" x14ac:dyDescent="0.2">
      <c r="G958" s="1"/>
      <c r="H958" s="17"/>
      <c r="U958" s="4"/>
    </row>
    <row r="959" spans="7:21" ht="12.75" customHeight="1" x14ac:dyDescent="0.2">
      <c r="G959" s="1"/>
      <c r="H959" s="17"/>
      <c r="U959" s="4"/>
    </row>
    <row r="960" spans="7:21" ht="12.75" customHeight="1" x14ac:dyDescent="0.2">
      <c r="G960" s="1"/>
      <c r="H960" s="17"/>
      <c r="U960" s="4"/>
    </row>
    <row r="961" spans="7:21" ht="12.75" customHeight="1" x14ac:dyDescent="0.2">
      <c r="G961" s="1"/>
      <c r="H961" s="17"/>
      <c r="U961" s="4"/>
    </row>
    <row r="962" spans="7:21" ht="12.75" customHeight="1" x14ac:dyDescent="0.2">
      <c r="G962" s="1"/>
      <c r="H962" s="17"/>
      <c r="U962" s="4"/>
    </row>
    <row r="963" spans="7:21" ht="12.75" customHeight="1" x14ac:dyDescent="0.2">
      <c r="G963" s="1"/>
      <c r="H963" s="17"/>
      <c r="U963" s="4"/>
    </row>
    <row r="964" spans="7:21" ht="12.75" customHeight="1" x14ac:dyDescent="0.2">
      <c r="G964" s="1"/>
      <c r="H964" s="17"/>
      <c r="U964" s="4"/>
    </row>
    <row r="965" spans="7:21" ht="12.75" customHeight="1" x14ac:dyDescent="0.2">
      <c r="G965" s="1"/>
      <c r="H965" s="17"/>
      <c r="U965" s="4"/>
    </row>
    <row r="966" spans="7:21" ht="12.75" customHeight="1" x14ac:dyDescent="0.2">
      <c r="G966" s="1"/>
      <c r="H966" s="17"/>
      <c r="U966" s="4"/>
    </row>
    <row r="967" spans="7:21" ht="12.75" customHeight="1" x14ac:dyDescent="0.2">
      <c r="G967" s="1"/>
      <c r="H967" s="17"/>
      <c r="U967" s="4"/>
    </row>
    <row r="968" spans="7:21" ht="12.75" customHeight="1" x14ac:dyDescent="0.2">
      <c r="G968" s="1"/>
      <c r="H968" s="17"/>
      <c r="U968" s="4"/>
    </row>
    <row r="969" spans="7:21" ht="12.75" customHeight="1" x14ac:dyDescent="0.2">
      <c r="G969" s="1"/>
      <c r="H969" s="17"/>
      <c r="U969" s="4"/>
    </row>
    <row r="970" spans="7:21" ht="12.75" customHeight="1" x14ac:dyDescent="0.2">
      <c r="G970" s="1"/>
      <c r="H970" s="17"/>
      <c r="U970" s="4"/>
    </row>
    <row r="971" spans="7:21" ht="12.75" customHeight="1" x14ac:dyDescent="0.2">
      <c r="G971" s="1"/>
      <c r="H971" s="17"/>
      <c r="U971" s="4"/>
    </row>
    <row r="972" spans="7:21" ht="12.75" customHeight="1" x14ac:dyDescent="0.2">
      <c r="G972" s="1"/>
      <c r="H972" s="17"/>
      <c r="U972" s="4"/>
    </row>
    <row r="973" spans="7:21" ht="12.75" customHeight="1" x14ac:dyDescent="0.2">
      <c r="G973" s="1"/>
      <c r="H973" s="17"/>
      <c r="U973" s="4"/>
    </row>
    <row r="974" spans="7:21" ht="12.75" customHeight="1" x14ac:dyDescent="0.2">
      <c r="G974" s="1"/>
      <c r="H974" s="17"/>
      <c r="U974" s="4"/>
    </row>
    <row r="975" spans="7:21" ht="12.75" customHeight="1" x14ac:dyDescent="0.2">
      <c r="G975" s="1"/>
      <c r="H975" s="17"/>
      <c r="U975" s="4"/>
    </row>
    <row r="976" spans="7:21" ht="12.75" customHeight="1" x14ac:dyDescent="0.2">
      <c r="G976" s="1"/>
      <c r="H976" s="17"/>
      <c r="U976" s="4"/>
    </row>
    <row r="977" spans="7:21" ht="12.75" customHeight="1" x14ac:dyDescent="0.2">
      <c r="G977" s="1"/>
      <c r="H977" s="17"/>
      <c r="U977" s="4"/>
    </row>
    <row r="978" spans="7:21" ht="12.75" customHeight="1" x14ac:dyDescent="0.2">
      <c r="G978" s="1"/>
      <c r="H978" s="17"/>
      <c r="U978" s="4"/>
    </row>
    <row r="979" spans="7:21" ht="12.75" customHeight="1" x14ac:dyDescent="0.2">
      <c r="G979" s="1"/>
      <c r="H979" s="17"/>
      <c r="U979" s="4"/>
    </row>
    <row r="980" spans="7:21" ht="12.75" customHeight="1" x14ac:dyDescent="0.2">
      <c r="G980" s="1"/>
      <c r="H980" s="17"/>
      <c r="U980" s="4"/>
    </row>
    <row r="981" spans="7:21" ht="12.75" customHeight="1" x14ac:dyDescent="0.2">
      <c r="G981" s="1"/>
      <c r="H981" s="17"/>
      <c r="U981" s="4"/>
    </row>
    <row r="982" spans="7:21" ht="12.75" customHeight="1" x14ac:dyDescent="0.2">
      <c r="G982" s="1"/>
      <c r="H982" s="17"/>
      <c r="U982" s="4"/>
    </row>
    <row r="983" spans="7:21" ht="12.75" customHeight="1" x14ac:dyDescent="0.2">
      <c r="G983" s="1"/>
      <c r="H983" s="17"/>
      <c r="U983" s="4"/>
    </row>
    <row r="984" spans="7:21" ht="12.75" customHeight="1" x14ac:dyDescent="0.2">
      <c r="G984" s="1"/>
      <c r="H984" s="17"/>
      <c r="U984" s="4"/>
    </row>
    <row r="985" spans="7:21" ht="12.75" customHeight="1" x14ac:dyDescent="0.2">
      <c r="G985" s="1"/>
      <c r="H985" s="17"/>
      <c r="U985" s="4"/>
    </row>
    <row r="986" spans="7:21" ht="12.75" customHeight="1" x14ac:dyDescent="0.2">
      <c r="G986" s="1"/>
      <c r="H986" s="17"/>
      <c r="U986" s="4"/>
    </row>
    <row r="987" spans="7:21" ht="12.75" customHeight="1" x14ac:dyDescent="0.2">
      <c r="G987" s="1"/>
      <c r="H987" s="17"/>
      <c r="U987" s="4"/>
    </row>
    <row r="988" spans="7:21" ht="12.75" customHeight="1" x14ac:dyDescent="0.2">
      <c r="G988" s="1"/>
      <c r="H988" s="17"/>
      <c r="U988" s="4"/>
    </row>
    <row r="989" spans="7:21" ht="12.75" customHeight="1" x14ac:dyDescent="0.2">
      <c r="G989" s="1"/>
      <c r="H989" s="17"/>
      <c r="U989" s="4"/>
    </row>
    <row r="990" spans="7:21" ht="12.75" customHeight="1" x14ac:dyDescent="0.2">
      <c r="G990" s="1"/>
      <c r="H990" s="17"/>
      <c r="U990" s="4"/>
    </row>
    <row r="991" spans="7:21" ht="12.75" customHeight="1" x14ac:dyDescent="0.2">
      <c r="G991" s="1"/>
      <c r="H991" s="17"/>
      <c r="U991" s="4"/>
    </row>
    <row r="992" spans="7:21" ht="12.75" customHeight="1" x14ac:dyDescent="0.2">
      <c r="G992" s="1"/>
      <c r="H992" s="17"/>
      <c r="U992" s="4"/>
    </row>
    <row r="993" spans="7:21" ht="12.75" customHeight="1" x14ac:dyDescent="0.2">
      <c r="G993" s="1"/>
      <c r="H993" s="17"/>
      <c r="U993" s="4"/>
    </row>
    <row r="994" spans="7:21" ht="12.75" customHeight="1" x14ac:dyDescent="0.2">
      <c r="G994" s="1"/>
      <c r="H994" s="17"/>
      <c r="U994" s="4"/>
    </row>
    <row r="995" spans="7:21" ht="12.75" customHeight="1" x14ac:dyDescent="0.2">
      <c r="G995" s="1"/>
      <c r="H995" s="17"/>
      <c r="U995" s="4"/>
    </row>
    <row r="996" spans="7:21" ht="12.75" customHeight="1" x14ac:dyDescent="0.2">
      <c r="G996" s="1"/>
      <c r="H996" s="17"/>
      <c r="U996" s="4"/>
    </row>
    <row r="997" spans="7:21" ht="12.75" customHeight="1" x14ac:dyDescent="0.2">
      <c r="G997" s="1"/>
      <c r="H997" s="17"/>
      <c r="U997" s="4"/>
    </row>
    <row r="998" spans="7:21" ht="12.75" customHeight="1" x14ac:dyDescent="0.2">
      <c r="G998" s="1"/>
      <c r="H998" s="17"/>
      <c r="U998" s="4"/>
    </row>
    <row r="999" spans="7:21" ht="12.75" customHeight="1" x14ac:dyDescent="0.2">
      <c r="G999" s="1"/>
      <c r="H999" s="17"/>
      <c r="U999" s="4"/>
    </row>
    <row r="1000" spans="7:21" ht="12.75" customHeight="1" x14ac:dyDescent="0.2">
      <c r="G1000" s="1"/>
      <c r="H1000" s="17"/>
      <c r="U1000" s="4"/>
    </row>
  </sheetData>
  <mergeCells count="9">
    <mergeCell ref="D86:E86"/>
    <mergeCell ref="D101:E101"/>
    <mergeCell ref="D4:E4"/>
    <mergeCell ref="D20:E20"/>
    <mergeCell ref="D32:E32"/>
    <mergeCell ref="D42:E42"/>
    <mergeCell ref="D51:E51"/>
    <mergeCell ref="D59:E59"/>
    <mergeCell ref="D72:E72"/>
  </mergeCell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1000"/>
  <sheetViews>
    <sheetView zoomScale="125" zoomScaleNormal="125" workbookViewId="0">
      <selection activeCell="C14" sqref="C14"/>
    </sheetView>
  </sheetViews>
  <sheetFormatPr defaultColWidth="14.375" defaultRowHeight="15" customHeight="1" x14ac:dyDescent="0.2"/>
  <cols>
    <col min="1" max="26" width="8" customWidth="1"/>
  </cols>
  <sheetData>
    <row r="1" spans="1:24" ht="12.75" customHeight="1" x14ac:dyDescent="0.2">
      <c r="A1" s="131" t="s">
        <v>111</v>
      </c>
      <c r="B1" s="132"/>
      <c r="E1" s="8" t="s">
        <v>112</v>
      </c>
      <c r="F1" s="85">
        <f>CORREL(A4:A203,B4:B203)</f>
        <v>0.99223663102145332</v>
      </c>
      <c r="I1" s="131" t="s">
        <v>113</v>
      </c>
      <c r="Q1" s="2"/>
    </row>
    <row r="2" spans="1:24" ht="12.75" customHeight="1" x14ac:dyDescent="0.2">
      <c r="A2" s="38" t="s">
        <v>114</v>
      </c>
      <c r="C2" s="4"/>
      <c r="D2" s="4"/>
      <c r="E2" s="8" t="s">
        <v>115</v>
      </c>
      <c r="F2" s="20">
        <f>COUNT(A4:A203)</f>
        <v>7</v>
      </c>
      <c r="I2" s="131" t="s">
        <v>116</v>
      </c>
      <c r="J2" s="132"/>
      <c r="K2" s="132"/>
      <c r="L2" s="132"/>
      <c r="M2" s="132"/>
      <c r="Q2" s="2"/>
      <c r="R2" s="2"/>
    </row>
    <row r="3" spans="1:24" ht="12.75" customHeight="1" x14ac:dyDescent="0.2">
      <c r="A3" s="25" t="s">
        <v>117</v>
      </c>
      <c r="B3" s="25" t="s">
        <v>118</v>
      </c>
      <c r="I3" s="131" t="s">
        <v>246</v>
      </c>
      <c r="J3" s="132"/>
      <c r="K3" s="132"/>
      <c r="L3" s="132"/>
      <c r="M3" s="132"/>
    </row>
    <row r="4" spans="1:24" ht="12.75" customHeight="1" x14ac:dyDescent="0.2">
      <c r="A4" s="112">
        <v>24</v>
      </c>
      <c r="B4" s="112">
        <v>7</v>
      </c>
      <c r="C4" s="8"/>
      <c r="D4" s="8"/>
    </row>
    <row r="5" spans="1:24" ht="12.75" customHeight="1" x14ac:dyDescent="0.2">
      <c r="A5" s="112">
        <v>38</v>
      </c>
      <c r="B5" s="112">
        <v>8</v>
      </c>
      <c r="C5" s="8"/>
      <c r="D5" s="8"/>
      <c r="E5" s="26" t="s">
        <v>119</v>
      </c>
      <c r="F5" s="139" t="s">
        <v>266</v>
      </c>
      <c r="I5" s="20" t="s">
        <v>121</v>
      </c>
      <c r="J5" s="39"/>
      <c r="K5" s="20"/>
      <c r="L5" s="20"/>
      <c r="M5" s="20"/>
      <c r="N5" s="20"/>
    </row>
    <row r="6" spans="1:24" ht="12.75" customHeight="1" x14ac:dyDescent="0.2">
      <c r="A6" s="112">
        <v>45</v>
      </c>
      <c r="B6" s="112">
        <v>10</v>
      </c>
      <c r="C6" s="8"/>
      <c r="D6" s="8"/>
      <c r="E6" s="8">
        <v>4</v>
      </c>
      <c r="F6" s="6">
        <v>0.95</v>
      </c>
      <c r="I6" s="20" t="s">
        <v>122</v>
      </c>
      <c r="J6" s="39"/>
      <c r="K6" s="20"/>
      <c r="L6" s="20"/>
      <c r="M6" s="20"/>
      <c r="N6" s="20"/>
    </row>
    <row r="7" spans="1:24" ht="12.75" customHeight="1" x14ac:dyDescent="0.2">
      <c r="A7" s="112">
        <v>69</v>
      </c>
      <c r="B7" s="112">
        <v>11</v>
      </c>
      <c r="E7" s="8">
        <v>5</v>
      </c>
      <c r="F7" s="6">
        <v>0.878</v>
      </c>
      <c r="I7" s="20" t="s">
        <v>123</v>
      </c>
      <c r="J7" s="39"/>
      <c r="K7" s="20"/>
      <c r="L7" s="20"/>
      <c r="M7" s="20"/>
      <c r="N7" s="20"/>
    </row>
    <row r="8" spans="1:24" ht="12.75" customHeight="1" x14ac:dyDescent="0.2">
      <c r="A8" s="112">
        <v>103</v>
      </c>
      <c r="B8" s="112">
        <v>16</v>
      </c>
      <c r="E8" s="8">
        <v>6</v>
      </c>
      <c r="F8" s="6">
        <v>0.81100000000000005</v>
      </c>
      <c r="H8" s="23"/>
    </row>
    <row r="9" spans="1:24" ht="12.75" customHeight="1" x14ac:dyDescent="0.2">
      <c r="A9" s="112">
        <v>154</v>
      </c>
      <c r="B9" s="112">
        <v>20</v>
      </c>
      <c r="E9" s="8">
        <v>7</v>
      </c>
      <c r="F9" s="6">
        <v>0.754</v>
      </c>
      <c r="H9" s="23"/>
      <c r="I9" s="136" t="s">
        <v>264</v>
      </c>
      <c r="J9" s="136"/>
      <c r="K9" s="136"/>
      <c r="L9" s="138"/>
    </row>
    <row r="10" spans="1:24" ht="12.75" customHeight="1" x14ac:dyDescent="0.2">
      <c r="A10" s="112">
        <v>201</v>
      </c>
      <c r="B10" s="112">
        <v>28</v>
      </c>
      <c r="E10" s="8">
        <v>8</v>
      </c>
      <c r="F10" s="6">
        <v>0.70699999999999996</v>
      </c>
      <c r="H10" s="23"/>
      <c r="I10" s="136" t="s">
        <v>265</v>
      </c>
      <c r="J10" s="136"/>
      <c r="K10" s="136"/>
      <c r="L10" s="138"/>
    </row>
    <row r="11" spans="1:24" ht="12.75" customHeight="1" x14ac:dyDescent="0.2">
      <c r="A11" s="112"/>
      <c r="B11" s="112"/>
      <c r="E11" s="8">
        <v>9</v>
      </c>
      <c r="F11" s="6">
        <v>0.66600000000000004</v>
      </c>
      <c r="H11" s="23"/>
    </row>
    <row r="12" spans="1:24" ht="12.75" customHeight="1" x14ac:dyDescent="0.2">
      <c r="A12" s="112"/>
      <c r="B12" s="112"/>
      <c r="E12" s="8">
        <v>10</v>
      </c>
      <c r="F12" s="6">
        <v>0.63200000000000001</v>
      </c>
      <c r="H12" s="23"/>
      <c r="I12" s="140" t="s">
        <v>267</v>
      </c>
      <c r="J12" s="138"/>
      <c r="K12" s="138"/>
      <c r="L12" s="138"/>
      <c r="M12" s="138"/>
      <c r="N12" s="138"/>
      <c r="O12" s="138"/>
      <c r="P12" s="138"/>
    </row>
    <row r="13" spans="1:24" ht="12.75" customHeight="1" x14ac:dyDescent="0.2">
      <c r="A13" s="8"/>
      <c r="B13" s="8"/>
      <c r="E13" s="8">
        <v>11</v>
      </c>
      <c r="F13" s="6">
        <v>0.60199999999999998</v>
      </c>
      <c r="H13" s="23"/>
      <c r="I13" s="140" t="s">
        <v>124</v>
      </c>
      <c r="J13" s="138"/>
      <c r="K13" s="138"/>
      <c r="L13" s="138"/>
      <c r="M13" s="138"/>
      <c r="N13" s="138"/>
      <c r="O13" s="138"/>
      <c r="P13" s="138"/>
    </row>
    <row r="14" spans="1:24" ht="12.75" customHeight="1" x14ac:dyDescent="0.2">
      <c r="A14" s="8"/>
      <c r="B14" s="8"/>
      <c r="E14" s="8">
        <v>12</v>
      </c>
      <c r="F14" s="6">
        <v>0.57599999999999996</v>
      </c>
      <c r="H14" s="23"/>
      <c r="I14" s="140" t="s">
        <v>125</v>
      </c>
      <c r="J14" s="138"/>
      <c r="K14" s="138"/>
      <c r="L14" s="138"/>
      <c r="M14" s="138"/>
      <c r="N14" s="138"/>
      <c r="O14" s="138"/>
      <c r="P14" s="138"/>
    </row>
    <row r="15" spans="1:24" ht="12.75" customHeight="1" x14ac:dyDescent="0.2">
      <c r="A15" s="8"/>
      <c r="B15" s="8"/>
      <c r="E15" s="8">
        <v>13</v>
      </c>
      <c r="F15" s="6">
        <v>0.55300000000000005</v>
      </c>
      <c r="H15" s="23"/>
    </row>
    <row r="16" spans="1:24" ht="12.75" customHeight="1" x14ac:dyDescent="0.2">
      <c r="A16" s="8"/>
      <c r="B16" s="8"/>
      <c r="E16" s="8">
        <v>14</v>
      </c>
      <c r="F16" s="6">
        <v>0.53200000000000003</v>
      </c>
      <c r="H16" s="16" t="s">
        <v>69</v>
      </c>
      <c r="I16" s="16"/>
      <c r="J16" s="16"/>
      <c r="K16" s="16"/>
      <c r="L16" s="16"/>
      <c r="M16" s="16"/>
      <c r="N16" s="16"/>
      <c r="O16" s="16"/>
      <c r="P16" s="16"/>
      <c r="Q16" s="16"/>
      <c r="R16" s="60"/>
      <c r="S16" s="60"/>
      <c r="T16" s="60"/>
      <c r="U16" s="60"/>
      <c r="V16" s="60"/>
      <c r="W16" s="60"/>
      <c r="X16" s="60"/>
    </row>
    <row r="17" spans="1:24" ht="12.75" customHeight="1" x14ac:dyDescent="0.2">
      <c r="A17" s="8"/>
      <c r="B17" s="8"/>
      <c r="E17" s="8">
        <v>15</v>
      </c>
      <c r="F17" s="6">
        <v>0.51400000000000001</v>
      </c>
      <c r="H17" s="27" t="s">
        <v>126</v>
      </c>
      <c r="I17" s="27" t="s">
        <v>127</v>
      </c>
      <c r="J17" s="16"/>
      <c r="K17" s="16" t="s">
        <v>128</v>
      </c>
      <c r="L17" s="16"/>
      <c r="M17" s="16"/>
      <c r="N17" s="16"/>
      <c r="O17" s="16"/>
      <c r="P17" s="16"/>
      <c r="Q17" s="16"/>
      <c r="R17" s="60"/>
      <c r="S17" s="60"/>
      <c r="T17" s="60"/>
      <c r="U17" s="60"/>
      <c r="V17" s="60"/>
      <c r="W17" s="60"/>
      <c r="X17" s="60"/>
    </row>
    <row r="18" spans="1:24" ht="12.75" customHeight="1" x14ac:dyDescent="0.2">
      <c r="A18" s="8"/>
      <c r="B18" s="8"/>
      <c r="E18" s="8">
        <v>16</v>
      </c>
      <c r="F18" s="6">
        <v>0.497</v>
      </c>
      <c r="H18" s="27">
        <v>40</v>
      </c>
      <c r="I18" s="27">
        <v>10</v>
      </c>
      <c r="J18" s="16"/>
      <c r="K18" s="16" t="s">
        <v>129</v>
      </c>
      <c r="L18" s="16"/>
      <c r="M18" s="16"/>
      <c r="N18" s="16"/>
      <c r="O18" s="16"/>
      <c r="P18" s="16"/>
      <c r="Q18" s="16"/>
      <c r="R18" s="60"/>
      <c r="S18" s="60"/>
      <c r="T18" s="60"/>
      <c r="U18" s="60"/>
      <c r="V18" s="60"/>
      <c r="W18" s="60"/>
      <c r="X18" s="60"/>
    </row>
    <row r="19" spans="1:24" ht="12.75" customHeight="1" x14ac:dyDescent="0.2">
      <c r="A19" s="8"/>
      <c r="B19" s="8"/>
      <c r="E19" s="8">
        <v>17</v>
      </c>
      <c r="F19" s="6">
        <v>0.48199999999999998</v>
      </c>
      <c r="H19" s="27">
        <v>60</v>
      </c>
      <c r="I19" s="27">
        <v>15</v>
      </c>
      <c r="J19" s="16"/>
      <c r="K19" s="16"/>
      <c r="L19" s="16"/>
      <c r="M19" s="16"/>
      <c r="N19" s="16"/>
      <c r="O19" s="16"/>
      <c r="P19" s="16"/>
      <c r="Q19" s="16"/>
      <c r="R19" s="60"/>
      <c r="S19" s="60"/>
      <c r="T19" s="60"/>
      <c r="U19" s="60"/>
      <c r="V19" s="60"/>
      <c r="W19" s="60"/>
      <c r="X19" s="60"/>
    </row>
    <row r="20" spans="1:24" ht="12.75" customHeight="1" x14ac:dyDescent="0.2">
      <c r="A20" s="8"/>
      <c r="B20" s="8"/>
      <c r="E20" s="8">
        <v>18</v>
      </c>
      <c r="F20" s="6">
        <v>0.46800000000000003</v>
      </c>
      <c r="H20" s="27">
        <v>80</v>
      </c>
      <c r="I20" s="27">
        <v>20</v>
      </c>
      <c r="J20" s="16"/>
      <c r="K20" s="16" t="s">
        <v>130</v>
      </c>
      <c r="L20" s="16"/>
      <c r="M20" s="16"/>
      <c r="N20" s="16"/>
      <c r="O20" s="16"/>
      <c r="P20" s="16"/>
      <c r="Q20" s="16"/>
      <c r="R20" s="60"/>
      <c r="S20" s="60"/>
      <c r="T20" s="60"/>
      <c r="U20" s="60"/>
      <c r="V20" s="60"/>
      <c r="W20" s="60"/>
      <c r="X20" s="60"/>
    </row>
    <row r="21" spans="1:24" ht="12.75" customHeight="1" x14ac:dyDescent="0.2">
      <c r="A21" s="8"/>
      <c r="B21" s="8"/>
      <c r="E21" s="8">
        <v>19</v>
      </c>
      <c r="F21" s="6">
        <v>0.45600000000000002</v>
      </c>
      <c r="H21" s="27">
        <v>30</v>
      </c>
      <c r="I21" s="27">
        <v>8</v>
      </c>
      <c r="J21" s="16"/>
      <c r="K21" s="16" t="s">
        <v>131</v>
      </c>
      <c r="L21" s="16"/>
      <c r="M21" s="16"/>
      <c r="N21" s="16"/>
      <c r="O21" s="16"/>
      <c r="P21" s="16"/>
      <c r="Q21" s="16"/>
      <c r="R21" s="60"/>
      <c r="S21" s="60"/>
      <c r="T21" s="60"/>
      <c r="U21" s="60"/>
      <c r="V21" s="60"/>
      <c r="W21" s="60"/>
      <c r="X21" s="60"/>
    </row>
    <row r="22" spans="1:24" ht="12.75" customHeight="1" x14ac:dyDescent="0.2">
      <c r="A22" s="8"/>
      <c r="B22" s="8"/>
      <c r="E22" s="8">
        <v>20</v>
      </c>
      <c r="F22" s="6">
        <v>0.44400000000000001</v>
      </c>
      <c r="H22" s="27">
        <v>50</v>
      </c>
      <c r="I22" s="27">
        <v>16</v>
      </c>
      <c r="J22" s="16"/>
      <c r="K22" s="16"/>
      <c r="L22" s="16"/>
      <c r="M22" s="16"/>
      <c r="N22" s="16"/>
      <c r="O22" s="16"/>
      <c r="P22" s="16"/>
      <c r="Q22" s="16"/>
      <c r="R22" s="60"/>
      <c r="S22" s="60"/>
      <c r="T22" s="60"/>
      <c r="U22" s="60"/>
      <c r="V22" s="60"/>
      <c r="W22" s="60"/>
      <c r="X22" s="60"/>
    </row>
    <row r="23" spans="1:24" ht="12.75" customHeight="1" x14ac:dyDescent="0.2">
      <c r="A23" s="8"/>
      <c r="B23" s="8"/>
      <c r="E23" s="8">
        <v>25</v>
      </c>
      <c r="F23" s="6">
        <v>0.39600000000000002</v>
      </c>
      <c r="H23" s="27">
        <v>65</v>
      </c>
      <c r="I23" s="27">
        <v>20</v>
      </c>
      <c r="J23" s="16"/>
      <c r="K23" s="16" t="s">
        <v>132</v>
      </c>
      <c r="L23" s="16"/>
      <c r="M23" s="16"/>
      <c r="N23" s="16"/>
      <c r="O23" s="16"/>
      <c r="P23" s="16"/>
      <c r="Q23" s="16"/>
      <c r="R23" s="60"/>
      <c r="S23" s="60"/>
      <c r="T23" s="60"/>
      <c r="U23" s="60"/>
      <c r="V23" s="60"/>
      <c r="W23" s="60"/>
      <c r="X23" s="60"/>
    </row>
    <row r="24" spans="1:24" ht="12.75" customHeight="1" x14ac:dyDescent="0.2">
      <c r="A24" s="8"/>
      <c r="B24" s="8"/>
      <c r="E24" s="8">
        <v>30</v>
      </c>
      <c r="F24" s="6">
        <v>0.36099999999999999</v>
      </c>
      <c r="H24" s="27">
        <v>35</v>
      </c>
      <c r="I24" s="27">
        <v>5</v>
      </c>
      <c r="J24" s="16"/>
      <c r="K24" s="16"/>
      <c r="L24" s="16"/>
      <c r="M24" s="16"/>
      <c r="N24" s="16"/>
      <c r="O24" s="16"/>
      <c r="P24" s="16"/>
      <c r="Q24" s="16"/>
      <c r="R24" s="60"/>
      <c r="S24" s="60"/>
      <c r="T24" s="60"/>
      <c r="U24" s="60"/>
      <c r="V24" s="60"/>
      <c r="W24" s="60"/>
      <c r="X24" s="60"/>
    </row>
    <row r="25" spans="1:24" ht="12.75" customHeight="1" x14ac:dyDescent="0.2">
      <c r="A25" s="8"/>
      <c r="B25" s="8"/>
      <c r="E25" s="8">
        <v>35</v>
      </c>
      <c r="F25" s="6">
        <v>0.33500000000000002</v>
      </c>
      <c r="H25" s="27">
        <v>45</v>
      </c>
      <c r="I25" s="27">
        <v>10</v>
      </c>
      <c r="J25" s="16"/>
      <c r="K25" s="16" t="s">
        <v>272</v>
      </c>
      <c r="L25" s="16"/>
      <c r="M25" s="16"/>
      <c r="N25" s="16"/>
      <c r="O25" s="16"/>
      <c r="P25" s="16"/>
      <c r="Q25" s="16"/>
      <c r="R25" s="60"/>
      <c r="S25" s="60"/>
      <c r="T25" s="60"/>
      <c r="U25" s="60"/>
      <c r="V25" s="60"/>
      <c r="W25" s="60"/>
      <c r="X25" s="60"/>
    </row>
    <row r="26" spans="1:24" ht="12.75" customHeight="1" x14ac:dyDescent="0.2">
      <c r="A26" s="8"/>
      <c r="B26" s="8"/>
      <c r="E26" s="8">
        <v>40</v>
      </c>
      <c r="F26" s="6">
        <v>0.312</v>
      </c>
      <c r="H26" s="27">
        <v>70</v>
      </c>
      <c r="I26" s="27">
        <v>18</v>
      </c>
      <c r="J26" s="16"/>
      <c r="K26" s="109" t="s">
        <v>273</v>
      </c>
      <c r="L26" s="16"/>
      <c r="M26" s="16"/>
      <c r="N26" s="16"/>
      <c r="O26" s="16"/>
      <c r="P26" s="16"/>
      <c r="Q26" s="16"/>
      <c r="R26" s="60"/>
      <c r="S26" s="60"/>
      <c r="T26" s="60"/>
      <c r="U26" s="60"/>
      <c r="V26" s="60"/>
      <c r="W26" s="60"/>
      <c r="X26" s="60"/>
    </row>
    <row r="27" spans="1:24" ht="12.75" customHeight="1" x14ac:dyDescent="0.2">
      <c r="A27" s="8"/>
      <c r="B27" s="8"/>
      <c r="E27" s="8">
        <v>45</v>
      </c>
      <c r="F27" s="6">
        <v>0.29399999999999998</v>
      </c>
      <c r="H27" s="60"/>
      <c r="I27" s="60"/>
      <c r="J27" s="60"/>
      <c r="K27" s="16" t="s">
        <v>274</v>
      </c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</row>
    <row r="28" spans="1:24" ht="12.75" customHeight="1" x14ac:dyDescent="0.2">
      <c r="A28" s="8"/>
      <c r="B28" s="8"/>
      <c r="E28" s="8">
        <v>50</v>
      </c>
      <c r="F28" s="6">
        <v>0.27900000000000003</v>
      </c>
      <c r="H28" s="60"/>
      <c r="I28" s="60"/>
      <c r="J28" s="60"/>
      <c r="K28" s="109" t="s">
        <v>275</v>
      </c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</row>
    <row r="29" spans="1:24" ht="12.75" customHeight="1" x14ac:dyDescent="0.2">
      <c r="A29" s="8"/>
      <c r="B29" s="8"/>
      <c r="E29" s="8">
        <v>60</v>
      </c>
      <c r="F29" s="6">
        <v>0.254</v>
      </c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</row>
    <row r="30" spans="1:24" ht="12.75" customHeight="1" x14ac:dyDescent="0.2">
      <c r="A30" s="8"/>
      <c r="B30" s="8"/>
      <c r="E30" s="8">
        <v>70</v>
      </c>
      <c r="F30" s="6">
        <v>0.23599999999999999</v>
      </c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</row>
    <row r="31" spans="1:24" ht="12.75" customHeight="1" x14ac:dyDescent="0.2">
      <c r="A31" s="8"/>
      <c r="B31" s="8"/>
      <c r="E31" s="8">
        <v>80</v>
      </c>
      <c r="F31" s="6">
        <v>0.22</v>
      </c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</row>
    <row r="32" spans="1:24" ht="12.75" customHeight="1" x14ac:dyDescent="0.2">
      <c r="A32" s="8"/>
      <c r="B32" s="8"/>
      <c r="E32" s="8">
        <v>90</v>
      </c>
      <c r="F32" s="6">
        <v>0.20699999999999999</v>
      </c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</row>
    <row r="33" spans="1:24" ht="12.75" customHeight="1" x14ac:dyDescent="0.2">
      <c r="A33" s="8"/>
      <c r="B33" s="8"/>
      <c r="E33" s="8">
        <v>100</v>
      </c>
      <c r="F33" s="67">
        <v>0.19600000000000001</v>
      </c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</row>
    <row r="34" spans="1:24" ht="12.75" customHeight="1" x14ac:dyDescent="0.2">
      <c r="E34" s="8">
        <v>125</v>
      </c>
      <c r="F34" s="76">
        <v>0.17399999999999999</v>
      </c>
      <c r="G34" t="s">
        <v>226</v>
      </c>
      <c r="K34" s="56"/>
      <c r="L34" s="56"/>
      <c r="M34" s="56"/>
      <c r="N34" s="56"/>
      <c r="O34" s="56"/>
      <c r="P34" s="56"/>
      <c r="Q34" s="56"/>
      <c r="R34" s="56"/>
    </row>
    <row r="35" spans="1:24" ht="12.75" customHeight="1" x14ac:dyDescent="0.2">
      <c r="E35" s="8">
        <v>150</v>
      </c>
      <c r="F35" s="76">
        <v>0.159</v>
      </c>
      <c r="G35" t="s">
        <v>227</v>
      </c>
      <c r="K35" s="56"/>
      <c r="L35" s="56"/>
      <c r="M35" s="56"/>
      <c r="N35" s="56"/>
      <c r="O35" s="56"/>
      <c r="P35" s="56"/>
      <c r="Q35" s="56"/>
      <c r="R35" s="56"/>
    </row>
    <row r="36" spans="1:24" ht="12.75" customHeight="1" x14ac:dyDescent="0.2">
      <c r="E36" s="8">
        <v>175</v>
      </c>
      <c r="F36" s="76">
        <v>0.14699999999999999</v>
      </c>
      <c r="G36" s="141" t="s">
        <v>281</v>
      </c>
      <c r="K36" s="56"/>
      <c r="L36" s="56"/>
      <c r="M36" s="56"/>
      <c r="N36" s="56"/>
      <c r="O36" s="56"/>
      <c r="P36" s="56"/>
      <c r="Q36" s="56"/>
      <c r="R36" s="56"/>
    </row>
    <row r="37" spans="1:24" ht="12.75" customHeight="1" x14ac:dyDescent="0.2">
      <c r="E37" s="8">
        <v>200</v>
      </c>
      <c r="F37" s="76">
        <v>0.13800000000000001</v>
      </c>
      <c r="G37" t="s">
        <v>228</v>
      </c>
      <c r="H37" t="s">
        <v>229</v>
      </c>
      <c r="K37" s="56"/>
      <c r="L37" s="56"/>
      <c r="M37" s="56"/>
      <c r="N37" s="56"/>
      <c r="O37" s="56"/>
      <c r="P37" s="56"/>
      <c r="Q37" s="56"/>
      <c r="R37" s="56"/>
    </row>
    <row r="38" spans="1:24" ht="12.75" customHeight="1" x14ac:dyDescent="0.2">
      <c r="E38" s="8">
        <v>250</v>
      </c>
      <c r="F38" s="76">
        <v>0.123</v>
      </c>
      <c r="K38" s="56"/>
      <c r="L38" s="56"/>
      <c r="M38" s="56"/>
      <c r="N38" s="56"/>
      <c r="O38" s="56"/>
      <c r="P38" s="56"/>
      <c r="Q38" s="56"/>
      <c r="R38" s="56"/>
    </row>
    <row r="39" spans="1:24" ht="12.75" customHeight="1" x14ac:dyDescent="0.2">
      <c r="E39" s="8">
        <v>300</v>
      </c>
      <c r="F39" s="76">
        <v>0.112</v>
      </c>
      <c r="K39" s="56"/>
      <c r="L39" s="56"/>
      <c r="M39" s="56"/>
      <c r="N39" s="56"/>
      <c r="O39" s="56"/>
      <c r="P39" s="56"/>
      <c r="Q39" s="56"/>
      <c r="R39" s="56"/>
    </row>
    <row r="40" spans="1:24" ht="12.75" customHeight="1" x14ac:dyDescent="0.2">
      <c r="E40" s="8">
        <v>350</v>
      </c>
      <c r="F40" s="76">
        <v>0.104</v>
      </c>
      <c r="K40" s="56"/>
      <c r="L40" s="56"/>
      <c r="M40" s="56"/>
      <c r="N40" s="56"/>
      <c r="O40" s="56"/>
      <c r="P40" s="56"/>
      <c r="Q40" s="56"/>
      <c r="R40" s="56"/>
    </row>
    <row r="41" spans="1:24" ht="12.75" customHeight="1" x14ac:dyDescent="0.2">
      <c r="E41" s="8">
        <v>400</v>
      </c>
      <c r="F41" s="76">
        <v>9.8000000000000004E-2</v>
      </c>
      <c r="K41" s="56"/>
      <c r="L41" s="56"/>
      <c r="M41" s="56"/>
      <c r="N41" s="56"/>
      <c r="O41" s="56"/>
      <c r="P41" s="56"/>
      <c r="Q41" s="56"/>
      <c r="R41" s="56"/>
    </row>
    <row r="42" spans="1:24" ht="12.75" customHeight="1" x14ac:dyDescent="0.2">
      <c r="E42" s="8">
        <v>450</v>
      </c>
      <c r="F42" s="76">
        <v>9.1999999999999998E-2</v>
      </c>
      <c r="K42" s="56"/>
      <c r="L42" s="56"/>
      <c r="M42" s="56"/>
      <c r="N42" s="56"/>
      <c r="O42" s="56"/>
      <c r="P42" s="56"/>
      <c r="Q42" s="56"/>
      <c r="R42" s="56"/>
    </row>
    <row r="43" spans="1:24" ht="12.75" customHeight="1" x14ac:dyDescent="0.2">
      <c r="E43" s="8">
        <v>500</v>
      </c>
      <c r="F43" s="76">
        <v>8.7999999999999995E-2</v>
      </c>
      <c r="K43" s="56"/>
      <c r="L43" s="56"/>
      <c r="M43" s="56"/>
      <c r="N43" s="56"/>
      <c r="O43" s="56"/>
      <c r="P43" s="56"/>
      <c r="Q43" s="56"/>
      <c r="R43" s="56"/>
    </row>
    <row r="44" spans="1:24" ht="12.75" customHeight="1" x14ac:dyDescent="0.2">
      <c r="E44" s="8">
        <v>600</v>
      </c>
      <c r="F44" s="76">
        <v>0.08</v>
      </c>
      <c r="K44" s="56"/>
      <c r="L44" s="56"/>
      <c r="M44" s="56"/>
      <c r="N44" s="56"/>
      <c r="O44" s="56"/>
      <c r="P44" s="56"/>
      <c r="Q44" s="56"/>
      <c r="R44" s="56"/>
    </row>
    <row r="45" spans="1:24" ht="12.75" customHeight="1" x14ac:dyDescent="0.2">
      <c r="E45" s="14">
        <v>700</v>
      </c>
      <c r="F45" s="76">
        <v>7.3999999999999996E-2</v>
      </c>
      <c r="K45" s="56"/>
      <c r="L45" s="56"/>
      <c r="M45" s="56"/>
      <c r="N45" s="56"/>
      <c r="O45" s="56"/>
      <c r="P45" s="56"/>
      <c r="Q45" s="56"/>
      <c r="R45" s="56"/>
    </row>
    <row r="46" spans="1:24" ht="12.75" customHeight="1" x14ac:dyDescent="0.2">
      <c r="E46" s="8">
        <v>800</v>
      </c>
      <c r="F46" s="76">
        <v>6.9000000000000006E-2</v>
      </c>
      <c r="K46" s="56"/>
      <c r="L46" s="56"/>
      <c r="M46" s="56"/>
      <c r="N46" s="56"/>
      <c r="O46" s="56"/>
      <c r="P46" s="56"/>
      <c r="Q46" s="56"/>
      <c r="R46" s="56"/>
    </row>
    <row r="47" spans="1:24" ht="12.75" customHeight="1" x14ac:dyDescent="0.2">
      <c r="E47" s="14">
        <v>900</v>
      </c>
      <c r="F47" s="76">
        <v>6.5000000000000002E-2</v>
      </c>
      <c r="K47" s="56"/>
      <c r="L47" s="56"/>
      <c r="M47" s="56"/>
      <c r="N47" s="56"/>
      <c r="O47" s="56"/>
      <c r="P47" s="56"/>
      <c r="Q47" s="56"/>
      <c r="R47" s="56"/>
    </row>
    <row r="48" spans="1:24" ht="12.75" customHeight="1" x14ac:dyDescent="0.2">
      <c r="E48" s="8">
        <v>1000</v>
      </c>
      <c r="F48" s="76">
        <v>6.2E-2</v>
      </c>
      <c r="K48" s="56"/>
      <c r="L48" s="56"/>
      <c r="M48" s="56"/>
      <c r="N48" s="56"/>
      <c r="O48" s="56"/>
      <c r="P48" s="56"/>
      <c r="Q48" s="56"/>
      <c r="R48" s="56"/>
    </row>
    <row r="49" spans="5:18" ht="12.75" customHeight="1" x14ac:dyDescent="0.2">
      <c r="E49" s="14">
        <v>1500</v>
      </c>
      <c r="F49" s="76">
        <v>5.0999999999999997E-2</v>
      </c>
      <c r="K49" s="56"/>
      <c r="L49" s="56"/>
      <c r="M49" s="56"/>
      <c r="N49" s="56"/>
      <c r="O49" s="56"/>
      <c r="P49" s="56"/>
      <c r="Q49" s="56"/>
      <c r="R49" s="56"/>
    </row>
    <row r="50" spans="5:18" ht="12.75" customHeight="1" x14ac:dyDescent="0.2">
      <c r="E50" s="8">
        <v>2000</v>
      </c>
      <c r="F50" s="76">
        <v>4.3999999999999997E-2</v>
      </c>
      <c r="K50" s="56"/>
      <c r="L50" s="56"/>
      <c r="M50" s="56"/>
      <c r="N50" s="56"/>
      <c r="O50" s="56"/>
      <c r="P50" s="56"/>
      <c r="Q50" s="56"/>
      <c r="R50" s="56"/>
    </row>
    <row r="51" spans="5:18" ht="12.75" customHeight="1" x14ac:dyDescent="0.2">
      <c r="E51" s="14">
        <v>3000</v>
      </c>
      <c r="F51" s="76">
        <v>3.5999999999999997E-2</v>
      </c>
      <c r="K51" s="56"/>
      <c r="L51" s="56"/>
      <c r="M51" s="56"/>
      <c r="N51" s="56"/>
      <c r="O51" s="56"/>
      <c r="P51" s="56"/>
      <c r="Q51" s="56"/>
      <c r="R51" s="56"/>
    </row>
    <row r="52" spans="5:18" ht="12.75" customHeight="1" x14ac:dyDescent="0.2">
      <c r="E52" s="8">
        <v>4000</v>
      </c>
      <c r="F52" s="76">
        <v>3.1E-2</v>
      </c>
      <c r="K52" s="56"/>
      <c r="L52" s="56"/>
      <c r="M52" s="56"/>
      <c r="N52" s="56"/>
      <c r="O52" s="56"/>
      <c r="P52" s="56"/>
      <c r="Q52" s="56"/>
      <c r="R52" s="56"/>
    </row>
    <row r="53" spans="5:18" ht="12.75" customHeight="1" x14ac:dyDescent="0.2">
      <c r="E53" s="14">
        <v>5000</v>
      </c>
      <c r="F53" s="76">
        <v>2.8000000000000001E-2</v>
      </c>
    </row>
    <row r="54" spans="5:18" ht="12.75" customHeight="1" x14ac:dyDescent="0.2"/>
    <row r="55" spans="5:18" ht="12.75" customHeight="1" x14ac:dyDescent="0.2"/>
    <row r="56" spans="5:18" ht="12.75" customHeight="1" x14ac:dyDescent="0.2"/>
    <row r="57" spans="5:18" ht="12.75" customHeight="1" x14ac:dyDescent="0.2"/>
    <row r="58" spans="5:18" ht="12.75" customHeight="1" x14ac:dyDescent="0.2"/>
    <row r="59" spans="5:18" ht="12.75" customHeight="1" x14ac:dyDescent="0.2"/>
    <row r="60" spans="5:18" ht="12.75" customHeight="1" x14ac:dyDescent="0.2"/>
    <row r="61" spans="5:18" ht="12.75" customHeight="1" x14ac:dyDescent="0.2"/>
    <row r="62" spans="5:18" ht="12.75" customHeight="1" x14ac:dyDescent="0.2"/>
    <row r="63" spans="5:18" ht="12.75" customHeight="1" x14ac:dyDescent="0.2"/>
    <row r="64" spans="5:18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1000"/>
  <sheetViews>
    <sheetView zoomScale="130" zoomScaleNormal="130" workbookViewId="0">
      <selection activeCell="A9" sqref="A9"/>
    </sheetView>
  </sheetViews>
  <sheetFormatPr defaultColWidth="14.375" defaultRowHeight="15" customHeight="1" x14ac:dyDescent="0.2"/>
  <cols>
    <col min="1" max="2" width="9" customWidth="1"/>
    <col min="3" max="3" width="6.625" customWidth="1"/>
    <col min="4" max="4" width="8.25" customWidth="1"/>
    <col min="5" max="5" width="3.125" customWidth="1"/>
    <col min="6" max="6" width="9" customWidth="1"/>
    <col min="7" max="7" width="13.375" customWidth="1"/>
    <col min="8" max="8" width="9" customWidth="1"/>
    <col min="9" max="9" width="13.875" customWidth="1"/>
    <col min="10" max="12" width="9" customWidth="1"/>
    <col min="13" max="13" width="31.625" customWidth="1"/>
    <col min="14" max="14" width="9" customWidth="1"/>
    <col min="15" max="15" width="11.625" customWidth="1"/>
    <col min="16" max="26" width="9" customWidth="1"/>
    <col min="27" max="30" width="9" hidden="1" customWidth="1"/>
  </cols>
  <sheetData>
    <row r="1" spans="1:36" ht="12.75" customHeight="1" x14ac:dyDescent="0.2">
      <c r="A1" s="3" t="s">
        <v>133</v>
      </c>
      <c r="B1" s="3"/>
      <c r="C1" s="3"/>
      <c r="D1" s="3"/>
      <c r="E1" s="133"/>
      <c r="M1" s="23"/>
      <c r="N1" s="4"/>
      <c r="T1" s="1"/>
      <c r="U1" s="1"/>
      <c r="V1" s="1"/>
      <c r="W1" s="1"/>
      <c r="X1" s="1"/>
      <c r="Y1" s="1"/>
      <c r="Z1" s="1"/>
      <c r="AA1" s="18">
        <f>AD6/(AD10*AD11)</f>
        <v>1.9999999999999973</v>
      </c>
    </row>
    <row r="2" spans="1:36" ht="12.75" customHeight="1" x14ac:dyDescent="0.2">
      <c r="A2" s="38" t="s">
        <v>245</v>
      </c>
      <c r="B2" s="8"/>
      <c r="C2" s="8"/>
      <c r="D2" s="8"/>
      <c r="E2" s="8"/>
      <c r="J2" s="84" t="s">
        <v>233</v>
      </c>
      <c r="K2" s="103"/>
      <c r="L2" s="103"/>
      <c r="N2" s="4"/>
      <c r="T2" s="8"/>
      <c r="U2" s="8"/>
      <c r="V2" s="8"/>
      <c r="W2" s="8"/>
      <c r="X2" s="8"/>
      <c r="Y2" s="8"/>
      <c r="Z2" s="8"/>
      <c r="AG2" s="80"/>
    </row>
    <row r="3" spans="1:36" ht="12.75" customHeight="1" x14ac:dyDescent="0.2">
      <c r="A3" s="12" t="s">
        <v>134</v>
      </c>
      <c r="B3" s="12" t="s">
        <v>135</v>
      </c>
      <c r="C3" s="8"/>
      <c r="D3" s="8"/>
      <c r="E3" s="8"/>
      <c r="J3" s="84" t="s">
        <v>235</v>
      </c>
      <c r="K3" s="103"/>
      <c r="L3" s="103"/>
      <c r="M3" s="110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B3" s="2" t="s">
        <v>136</v>
      </c>
      <c r="AG3" s="79"/>
      <c r="AH3" s="79"/>
      <c r="AI3" s="79"/>
      <c r="AJ3" s="79"/>
    </row>
    <row r="4" spans="1:36" ht="12.75" customHeight="1" x14ac:dyDescent="0.2">
      <c r="A4">
        <v>7</v>
      </c>
      <c r="B4">
        <v>7.5</v>
      </c>
      <c r="F4" s="112" t="s">
        <v>137</v>
      </c>
      <c r="G4" s="113">
        <f>AA1</f>
        <v>1.9999999999999973</v>
      </c>
      <c r="H4" s="1"/>
      <c r="J4" s="83" t="s">
        <v>234</v>
      </c>
      <c r="K4" s="103"/>
      <c r="L4" s="116"/>
      <c r="M4" s="80"/>
      <c r="N4" s="53"/>
      <c r="O4" s="80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4" t="s">
        <v>138</v>
      </c>
      <c r="AB4" s="13">
        <f t="shared" ref="AB4:AC4" si="0">SUM(A4:A206)</f>
        <v>36</v>
      </c>
      <c r="AC4" s="13">
        <f t="shared" si="0"/>
        <v>38</v>
      </c>
      <c r="AD4" s="13"/>
      <c r="AG4" s="79"/>
      <c r="AH4" s="79"/>
      <c r="AI4" s="79"/>
      <c r="AJ4" s="79"/>
    </row>
    <row r="5" spans="1:36" ht="12.75" customHeight="1" x14ac:dyDescent="0.2">
      <c r="A5">
        <v>7.5</v>
      </c>
      <c r="B5">
        <v>8</v>
      </c>
      <c r="F5" s="114" t="s">
        <v>139</v>
      </c>
      <c r="G5" s="115">
        <f>AD9</f>
        <v>8</v>
      </c>
      <c r="J5" s="2"/>
      <c r="K5" s="102"/>
      <c r="M5" s="80"/>
      <c r="N5" s="53"/>
      <c r="Q5" s="8"/>
      <c r="R5" s="8"/>
      <c r="S5" s="8"/>
      <c r="T5" s="8"/>
      <c r="U5" s="8"/>
      <c r="V5" s="8"/>
      <c r="W5" s="8"/>
      <c r="X5" s="8"/>
      <c r="Y5" s="8"/>
      <c r="Z5" s="8"/>
      <c r="AA5" s="4" t="s">
        <v>140</v>
      </c>
      <c r="AB5" s="13">
        <f t="shared" ref="AB5:AC5" si="1">COUNT(A4:A206)</f>
        <v>5</v>
      </c>
      <c r="AC5" s="13">
        <f t="shared" si="1"/>
        <v>5</v>
      </c>
      <c r="AD5" s="13"/>
      <c r="AG5" s="79"/>
      <c r="AH5" s="79"/>
      <c r="AI5" s="79"/>
      <c r="AJ5" s="79"/>
    </row>
    <row r="6" spans="1:36" ht="12.75" customHeight="1" x14ac:dyDescent="0.2">
      <c r="A6">
        <v>7</v>
      </c>
      <c r="B6">
        <v>8</v>
      </c>
      <c r="J6" s="1"/>
      <c r="M6" s="1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1" t="s">
        <v>141</v>
      </c>
      <c r="AB6" s="41">
        <f t="shared" ref="AB6:AC6" si="2">AVERAGE(A4:A206)</f>
        <v>7.2</v>
      </c>
      <c r="AC6" s="41">
        <f t="shared" si="2"/>
        <v>7.6</v>
      </c>
      <c r="AD6" s="13">
        <f>ABS(AB6-AC6)</f>
        <v>0.39999999999999947</v>
      </c>
      <c r="AG6" s="79"/>
      <c r="AH6" s="79"/>
      <c r="AI6" s="79"/>
      <c r="AJ6" s="79"/>
    </row>
    <row r="7" spans="1:36" ht="12.75" customHeight="1" x14ac:dyDescent="0.2">
      <c r="A7">
        <v>7.5</v>
      </c>
      <c r="B7">
        <v>7</v>
      </c>
      <c r="F7" s="42" t="s">
        <v>142</v>
      </c>
      <c r="G7" s="42"/>
      <c r="H7" s="42"/>
      <c r="I7" s="42"/>
      <c r="J7" s="42" t="s">
        <v>143</v>
      </c>
      <c r="K7" s="68" t="s">
        <v>144</v>
      </c>
      <c r="L7" s="119" t="s">
        <v>145</v>
      </c>
      <c r="M7" s="119" t="s">
        <v>244</v>
      </c>
      <c r="N7" s="119"/>
      <c r="O7" s="119"/>
      <c r="P7" s="102"/>
      <c r="Q7" s="8"/>
      <c r="R7" s="8"/>
      <c r="S7" s="8"/>
      <c r="T7" s="8"/>
      <c r="U7" s="8"/>
      <c r="V7" s="8"/>
      <c r="W7" s="8"/>
      <c r="X7" s="8"/>
      <c r="Y7" s="8"/>
      <c r="Z7" s="8"/>
      <c r="AA7" s="4" t="s">
        <v>146</v>
      </c>
      <c r="AB7" s="13">
        <f t="shared" ref="AB7:AC7" si="3">STDEVPA(A4:A206)</f>
        <v>0.24494897427831783</v>
      </c>
      <c r="AC7" s="13">
        <f t="shared" si="3"/>
        <v>0.37416573867739417</v>
      </c>
      <c r="AD7" s="13"/>
      <c r="AG7" s="79"/>
      <c r="AH7" s="79"/>
      <c r="AI7" s="79"/>
      <c r="AJ7" s="79"/>
    </row>
    <row r="8" spans="1:36" ht="12.75" customHeight="1" x14ac:dyDescent="0.2">
      <c r="A8">
        <v>7</v>
      </c>
      <c r="B8">
        <v>7.5</v>
      </c>
      <c r="F8" s="42" t="s">
        <v>147</v>
      </c>
      <c r="G8" s="42"/>
      <c r="H8" s="42"/>
      <c r="I8" s="42"/>
      <c r="J8" s="117">
        <v>12.706</v>
      </c>
      <c r="K8" s="111">
        <v>1</v>
      </c>
      <c r="L8" s="111">
        <v>6.3140000000000001</v>
      </c>
      <c r="M8" s="119" t="s">
        <v>243</v>
      </c>
      <c r="N8" s="119"/>
      <c r="O8" s="119"/>
      <c r="P8" s="102"/>
      <c r="Q8" s="8"/>
      <c r="R8" s="8"/>
      <c r="S8" s="8"/>
      <c r="T8" s="8"/>
      <c r="U8" s="8"/>
      <c r="V8" s="8"/>
      <c r="W8" s="8"/>
      <c r="X8" s="8"/>
      <c r="Y8" s="8"/>
      <c r="Z8" s="8"/>
      <c r="AA8" s="4" t="s">
        <v>148</v>
      </c>
      <c r="AB8" s="13">
        <f t="shared" ref="AB8:AC8" si="4">AB7^2</f>
        <v>6.0000000000000012E-2</v>
      </c>
      <c r="AC8" s="13">
        <f t="shared" si="4"/>
        <v>0.14000000000000001</v>
      </c>
      <c r="AD8" s="13"/>
      <c r="AG8" s="79"/>
      <c r="AH8" s="79"/>
      <c r="AI8" s="79"/>
      <c r="AJ8" s="79"/>
    </row>
    <row r="9" spans="1:36" ht="12.75" customHeight="1" x14ac:dyDescent="0.2">
      <c r="F9" s="1"/>
      <c r="G9" s="1"/>
      <c r="H9" s="1"/>
      <c r="J9" s="117">
        <v>4.3029999999999999</v>
      </c>
      <c r="K9" s="111">
        <v>2</v>
      </c>
      <c r="L9" s="117">
        <v>2.92</v>
      </c>
      <c r="M9" s="102"/>
      <c r="N9" s="102"/>
      <c r="O9" s="102"/>
      <c r="P9" s="102"/>
      <c r="Q9" s="8"/>
      <c r="R9" s="8"/>
      <c r="S9" s="8"/>
      <c r="T9" s="8"/>
      <c r="U9" s="8"/>
      <c r="V9" s="8"/>
      <c r="W9" s="8"/>
      <c r="X9" s="8"/>
      <c r="Y9" s="8"/>
      <c r="Z9" s="8"/>
      <c r="AA9" s="4" t="s">
        <v>144</v>
      </c>
      <c r="AB9" s="13">
        <f t="shared" ref="AB9:AC9" si="5">AB5-1</f>
        <v>4</v>
      </c>
      <c r="AC9" s="13">
        <f t="shared" si="5"/>
        <v>4</v>
      </c>
      <c r="AD9" s="41">
        <f>AB9+AC9</f>
        <v>8</v>
      </c>
      <c r="AG9" s="79"/>
      <c r="AH9" s="79"/>
      <c r="AI9" s="79"/>
      <c r="AJ9" s="79"/>
    </row>
    <row r="10" spans="1:36" ht="12.75" customHeight="1" x14ac:dyDescent="0.2">
      <c r="F10" s="25" t="s">
        <v>149</v>
      </c>
      <c r="G10" s="25"/>
      <c r="I10" s="8"/>
      <c r="J10" s="117">
        <v>3.8119999999999998</v>
      </c>
      <c r="K10" s="111">
        <v>3</v>
      </c>
      <c r="L10" s="111">
        <v>2.3530000000000002</v>
      </c>
      <c r="M10" s="16" t="s">
        <v>69</v>
      </c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134"/>
      <c r="Y10" s="134"/>
      <c r="Z10" s="134"/>
      <c r="AA10" s="4" t="s">
        <v>29</v>
      </c>
      <c r="AB10" s="13">
        <f t="shared" ref="AB10:AC10" si="6">1/AB5</f>
        <v>0.2</v>
      </c>
      <c r="AC10" s="13">
        <f t="shared" si="6"/>
        <v>0.2</v>
      </c>
      <c r="AD10" s="13">
        <f>SQRT(AB10+AC10)</f>
        <v>0.63245553203367588</v>
      </c>
      <c r="AG10" s="79"/>
      <c r="AH10" s="79"/>
      <c r="AI10" s="79"/>
      <c r="AJ10" s="79"/>
    </row>
    <row r="11" spans="1:36" ht="12.75" customHeight="1" x14ac:dyDescent="0.2">
      <c r="F11" s="4"/>
      <c r="G11" s="12" t="s">
        <v>134</v>
      </c>
      <c r="H11" s="12" t="s">
        <v>135</v>
      </c>
      <c r="I11" s="8"/>
      <c r="J11" s="117">
        <v>2.7759999999999998</v>
      </c>
      <c r="K11" s="111">
        <v>4</v>
      </c>
      <c r="L11" s="111">
        <v>2.1320000000000001</v>
      </c>
      <c r="M11" s="16" t="s">
        <v>150</v>
      </c>
      <c r="N11" s="27"/>
      <c r="O11" s="27"/>
      <c r="P11" s="27"/>
      <c r="Q11" s="27"/>
      <c r="R11" s="27"/>
      <c r="S11" s="27"/>
      <c r="T11" s="27"/>
      <c r="U11" s="27"/>
      <c r="V11" s="61"/>
      <c r="W11" s="61"/>
      <c r="X11" s="134"/>
      <c r="Y11" s="134"/>
      <c r="Z11" s="134"/>
      <c r="AA11" s="4" t="s">
        <v>33</v>
      </c>
      <c r="AB11" s="13">
        <f t="shared" ref="AB11:AC11" si="7">AB9*AB8</f>
        <v>0.24000000000000005</v>
      </c>
      <c r="AC11" s="13">
        <f t="shared" si="7"/>
        <v>0.56000000000000005</v>
      </c>
      <c r="AD11" s="13">
        <f>SQRT((AB11+AC11)/AD9)</f>
        <v>0.31622776601683794</v>
      </c>
      <c r="AG11" s="79"/>
      <c r="AH11" s="79"/>
      <c r="AI11" s="79"/>
      <c r="AJ11" s="79"/>
    </row>
    <row r="12" spans="1:36" ht="12.75" customHeight="1" x14ac:dyDescent="0.2">
      <c r="F12" s="2" t="s">
        <v>151</v>
      </c>
      <c r="G12" s="8">
        <f t="shared" ref="G12:H12" si="8">AB13</f>
        <v>7.5</v>
      </c>
      <c r="H12" s="8">
        <f t="shared" si="8"/>
        <v>8</v>
      </c>
      <c r="I12" s="8"/>
      <c r="J12" s="117">
        <v>2.5710000000000002</v>
      </c>
      <c r="K12" s="111">
        <v>5</v>
      </c>
      <c r="L12" s="111">
        <v>2.0150000000000001</v>
      </c>
      <c r="M12" s="43" t="s">
        <v>152</v>
      </c>
      <c r="N12" s="62"/>
      <c r="O12" s="16"/>
      <c r="P12" s="16"/>
      <c r="Q12" s="16"/>
      <c r="R12" s="16"/>
      <c r="S12" s="27"/>
      <c r="T12" s="27"/>
      <c r="U12" s="27"/>
      <c r="V12" s="61"/>
      <c r="W12" s="61"/>
      <c r="X12" s="134"/>
      <c r="Y12" s="134"/>
      <c r="Z12" s="134"/>
      <c r="AA12" s="23" t="s">
        <v>153</v>
      </c>
      <c r="AB12" s="2">
        <f t="shared" ref="AB12:AC12" si="9">MIN(A4:A206)</f>
        <v>7</v>
      </c>
      <c r="AC12" s="2">
        <f t="shared" si="9"/>
        <v>7</v>
      </c>
      <c r="AG12" s="79"/>
      <c r="AH12" s="79"/>
      <c r="AI12" s="79"/>
      <c r="AJ12" s="79"/>
    </row>
    <row r="13" spans="1:36" ht="12.75" customHeight="1" x14ac:dyDescent="0.2">
      <c r="F13" s="2" t="s">
        <v>141</v>
      </c>
      <c r="G13" s="8">
        <f t="shared" ref="G13:H13" si="10">AB6</f>
        <v>7.2</v>
      </c>
      <c r="H13" s="8">
        <f t="shared" si="10"/>
        <v>7.6</v>
      </c>
      <c r="J13" s="117">
        <v>2.4470000000000001</v>
      </c>
      <c r="K13" s="111">
        <v>6</v>
      </c>
      <c r="L13" s="111">
        <v>1.9430000000000001</v>
      </c>
      <c r="M13" s="43" t="s">
        <v>154</v>
      </c>
      <c r="N13" s="27"/>
      <c r="O13" s="27"/>
      <c r="P13" s="27"/>
      <c r="Q13" s="27"/>
      <c r="R13" s="27"/>
      <c r="S13" s="27"/>
      <c r="T13" s="27"/>
      <c r="U13" s="27"/>
      <c r="V13" s="61"/>
      <c r="W13" s="61"/>
      <c r="X13" s="134"/>
      <c r="Y13" s="134"/>
      <c r="Z13" s="134"/>
      <c r="AA13" s="44" t="s">
        <v>151</v>
      </c>
      <c r="AB13" s="2">
        <f t="shared" ref="AB13:AC13" si="11">MAX(A4:A206)</f>
        <v>7.5</v>
      </c>
      <c r="AC13" s="2">
        <f t="shared" si="11"/>
        <v>8</v>
      </c>
      <c r="AG13" s="79"/>
      <c r="AH13" s="79"/>
      <c r="AI13" s="79"/>
      <c r="AJ13" s="79"/>
    </row>
    <row r="14" spans="1:36" ht="12.75" customHeight="1" x14ac:dyDescent="0.2">
      <c r="F14" s="2" t="s">
        <v>153</v>
      </c>
      <c r="G14" s="8">
        <f t="shared" ref="G14:H14" si="12">AB12</f>
        <v>7</v>
      </c>
      <c r="H14" s="8">
        <f t="shared" si="12"/>
        <v>7</v>
      </c>
      <c r="J14" s="117">
        <v>2.3650000000000002</v>
      </c>
      <c r="K14" s="111">
        <v>7</v>
      </c>
      <c r="L14" s="111">
        <v>1.895</v>
      </c>
      <c r="M14" s="27" t="s">
        <v>155</v>
      </c>
      <c r="N14" s="27" t="s">
        <v>156</v>
      </c>
      <c r="O14" s="27" t="s">
        <v>157</v>
      </c>
      <c r="P14" s="16"/>
      <c r="Q14" s="16"/>
      <c r="R14" s="16"/>
      <c r="S14" s="27"/>
      <c r="T14" s="27"/>
      <c r="U14" s="27"/>
      <c r="V14" s="61"/>
      <c r="W14" s="61"/>
      <c r="X14" s="134"/>
      <c r="Y14" s="134"/>
      <c r="Z14" s="134"/>
      <c r="AG14" s="79"/>
      <c r="AH14" s="79"/>
      <c r="AI14" s="79"/>
      <c r="AJ14" s="79"/>
    </row>
    <row r="15" spans="1:36" ht="12.75" customHeight="1" x14ac:dyDescent="0.2">
      <c r="F15" s="4"/>
      <c r="G15" s="8"/>
      <c r="H15" s="8"/>
      <c r="J15" s="117">
        <v>2.306</v>
      </c>
      <c r="K15" s="111">
        <v>8</v>
      </c>
      <c r="L15" s="117">
        <v>1.86</v>
      </c>
      <c r="M15" s="27">
        <v>27</v>
      </c>
      <c r="N15" s="27">
        <v>9</v>
      </c>
      <c r="O15" s="27">
        <v>24</v>
      </c>
      <c r="P15" s="16"/>
      <c r="Q15" s="16"/>
      <c r="R15" s="16"/>
      <c r="S15" s="27"/>
      <c r="T15" s="27"/>
      <c r="U15" s="27"/>
      <c r="V15" s="61"/>
      <c r="W15" s="61"/>
      <c r="X15" s="134"/>
      <c r="Y15" s="134"/>
      <c r="Z15" s="134"/>
      <c r="AG15" s="79"/>
      <c r="AH15" s="79"/>
      <c r="AI15" s="79"/>
      <c r="AJ15" s="79"/>
    </row>
    <row r="16" spans="1:36" ht="12.75" customHeight="1" x14ac:dyDescent="0.2">
      <c r="J16" s="117">
        <v>2.262</v>
      </c>
      <c r="K16" s="111">
        <v>9</v>
      </c>
      <c r="L16" s="111">
        <v>1.833</v>
      </c>
      <c r="M16" s="27">
        <v>26</v>
      </c>
      <c r="N16" s="27">
        <v>10</v>
      </c>
      <c r="O16" s="27">
        <v>23</v>
      </c>
      <c r="P16" s="16"/>
      <c r="Q16" s="16"/>
      <c r="R16" s="16"/>
      <c r="S16" s="27"/>
      <c r="T16" s="27"/>
      <c r="U16" s="27"/>
      <c r="V16" s="61"/>
      <c r="W16" s="61"/>
      <c r="X16" s="134"/>
      <c r="Y16" s="134"/>
      <c r="Z16" s="134"/>
      <c r="AG16" s="79"/>
      <c r="AH16" s="79"/>
      <c r="AI16" s="79"/>
      <c r="AJ16" s="79"/>
    </row>
    <row r="17" spans="1:36" ht="12.75" customHeight="1" x14ac:dyDescent="0.2">
      <c r="F17" s="1" t="s">
        <v>182</v>
      </c>
      <c r="G17" s="1"/>
      <c r="H17" s="1"/>
      <c r="J17" s="117">
        <v>2.2280000000000002</v>
      </c>
      <c r="K17" s="111">
        <v>10</v>
      </c>
      <c r="L17" s="111">
        <v>1.8120000000000001</v>
      </c>
      <c r="M17" s="27">
        <v>28</v>
      </c>
      <c r="N17" s="27">
        <v>11</v>
      </c>
      <c r="O17" s="27">
        <v>22</v>
      </c>
      <c r="P17" s="16"/>
      <c r="Q17" s="16"/>
      <c r="R17" s="16"/>
      <c r="S17" s="27"/>
      <c r="T17" s="27"/>
      <c r="U17" s="27"/>
      <c r="V17" s="61"/>
      <c r="W17" s="61"/>
      <c r="X17" s="134"/>
      <c r="Y17" s="134"/>
      <c r="Z17" s="134"/>
      <c r="AG17" s="79"/>
      <c r="AH17" s="79"/>
      <c r="AI17" s="79"/>
      <c r="AJ17" s="79"/>
    </row>
    <row r="18" spans="1:36" ht="12.75" customHeight="1" x14ac:dyDescent="0.2">
      <c r="F18" s="1" t="s">
        <v>158</v>
      </c>
      <c r="G18" s="1"/>
      <c r="H18" s="1"/>
      <c r="J18" s="117">
        <v>2.2010000000000001</v>
      </c>
      <c r="K18" s="111">
        <v>11</v>
      </c>
      <c r="L18" s="111">
        <v>1.796</v>
      </c>
      <c r="M18" s="27">
        <v>25</v>
      </c>
      <c r="N18" s="27">
        <v>8</v>
      </c>
      <c r="O18" s="27">
        <v>22</v>
      </c>
      <c r="P18" s="16"/>
      <c r="Q18" s="16"/>
      <c r="R18" s="16"/>
      <c r="S18" s="27"/>
      <c r="T18" s="27"/>
      <c r="U18" s="27"/>
      <c r="V18" s="61"/>
      <c r="W18" s="61"/>
      <c r="X18" s="134"/>
      <c r="Y18" s="134"/>
      <c r="Z18" s="134"/>
      <c r="AG18" s="79"/>
      <c r="AH18" s="79"/>
      <c r="AI18" s="79"/>
      <c r="AJ18" s="79"/>
    </row>
    <row r="19" spans="1:36" ht="12.75" customHeight="1" x14ac:dyDescent="0.2">
      <c r="F19" s="1"/>
      <c r="G19" s="1"/>
      <c r="H19" s="1"/>
      <c r="J19" s="117">
        <v>2.1789999999999998</v>
      </c>
      <c r="K19" s="111">
        <v>12</v>
      </c>
      <c r="L19" s="111">
        <v>1.782</v>
      </c>
      <c r="M19" s="27">
        <v>28</v>
      </c>
      <c r="N19" s="27">
        <v>9</v>
      </c>
      <c r="O19" s="27">
        <v>25</v>
      </c>
      <c r="P19" s="16"/>
      <c r="Q19" s="16"/>
      <c r="R19" s="16"/>
      <c r="S19" s="27"/>
      <c r="T19" s="27"/>
      <c r="U19" s="27"/>
      <c r="V19" s="61"/>
      <c r="W19" s="61"/>
      <c r="X19" s="134"/>
      <c r="Y19" s="134"/>
      <c r="Z19" s="134"/>
      <c r="AG19" s="79"/>
      <c r="AH19" s="79"/>
      <c r="AI19" s="79"/>
      <c r="AJ19" s="79"/>
    </row>
    <row r="20" spans="1:36" ht="12.75" customHeight="1" x14ac:dyDescent="0.2">
      <c r="F20" s="2" t="s">
        <v>159</v>
      </c>
      <c r="J20" s="117">
        <v>2.16</v>
      </c>
      <c r="K20" s="111">
        <v>13</v>
      </c>
      <c r="L20" s="111">
        <v>1.7709999999999999</v>
      </c>
      <c r="M20" s="27">
        <v>27</v>
      </c>
      <c r="N20" s="27">
        <v>10</v>
      </c>
      <c r="O20" s="27"/>
      <c r="P20" s="16"/>
      <c r="Q20" s="16"/>
      <c r="R20" s="16"/>
      <c r="S20" s="27"/>
      <c r="T20" s="27"/>
      <c r="U20" s="27"/>
      <c r="V20" s="61"/>
      <c r="W20" s="61"/>
      <c r="X20" s="134"/>
      <c r="Y20" s="134"/>
      <c r="Z20" s="134"/>
      <c r="AA20" s="23"/>
    </row>
    <row r="21" spans="1:36" ht="12.75" customHeight="1" x14ac:dyDescent="0.2">
      <c r="F21" s="2" t="s">
        <v>160</v>
      </c>
      <c r="J21" s="117">
        <v>2.145</v>
      </c>
      <c r="K21" s="111">
        <v>14</v>
      </c>
      <c r="L21" s="111">
        <v>1.7609999999999999</v>
      </c>
      <c r="M21" s="58">
        <f>AVERAGE(M15:M20)</f>
        <v>26.833333333333332</v>
      </c>
      <c r="N21" s="27">
        <f t="shared" ref="N21:O21" si="13">AVERAGE(N15:N20)</f>
        <v>9.5</v>
      </c>
      <c r="O21" s="27">
        <f t="shared" si="13"/>
        <v>23.2</v>
      </c>
      <c r="P21" s="59" t="s">
        <v>218</v>
      </c>
      <c r="Q21" s="16"/>
      <c r="R21" s="16"/>
      <c r="S21" s="27"/>
      <c r="T21" s="27"/>
      <c r="U21" s="27"/>
      <c r="V21" s="61"/>
      <c r="W21" s="61"/>
      <c r="X21" s="134"/>
      <c r="Y21" s="134"/>
      <c r="Z21" s="134"/>
      <c r="AA21" s="23"/>
    </row>
    <row r="22" spans="1:36" ht="12.75" customHeight="1" x14ac:dyDescent="0.2">
      <c r="J22" s="117">
        <v>2.1320000000000001</v>
      </c>
      <c r="K22" s="111">
        <v>15</v>
      </c>
      <c r="L22" s="111">
        <v>1.7529999999999999</v>
      </c>
      <c r="M22" s="60"/>
      <c r="N22" s="60"/>
      <c r="O22" s="60"/>
      <c r="P22" s="60"/>
      <c r="Q22" s="60"/>
      <c r="R22" s="60"/>
      <c r="S22" s="60"/>
      <c r="T22" s="60"/>
      <c r="U22" s="60"/>
      <c r="V22" s="61"/>
      <c r="W22" s="61"/>
      <c r="X22" s="134"/>
      <c r="Y22" s="134"/>
      <c r="Z22" s="134"/>
      <c r="AA22" s="23"/>
    </row>
    <row r="23" spans="1:36" ht="12.75" customHeight="1" x14ac:dyDescent="0.2">
      <c r="F23" s="2" t="s">
        <v>161</v>
      </c>
      <c r="G23" s="8" t="s">
        <v>162</v>
      </c>
      <c r="H23" s="8" t="s">
        <v>120</v>
      </c>
      <c r="I23" s="136" t="s">
        <v>163</v>
      </c>
      <c r="J23" s="117">
        <v>2.12</v>
      </c>
      <c r="K23" s="111">
        <v>16</v>
      </c>
      <c r="L23" s="111">
        <v>1.746</v>
      </c>
      <c r="M23" s="62" t="s">
        <v>150</v>
      </c>
      <c r="N23" s="62"/>
      <c r="O23" s="62"/>
      <c r="P23" s="62"/>
      <c r="Q23" s="62"/>
      <c r="R23" s="62"/>
      <c r="S23" s="63"/>
      <c r="T23" s="63"/>
      <c r="U23" s="63"/>
      <c r="V23" s="61"/>
      <c r="W23" s="61"/>
      <c r="X23" s="134"/>
      <c r="Y23" s="134"/>
      <c r="Z23" s="134"/>
      <c r="AA23" s="23"/>
    </row>
    <row r="24" spans="1:36" ht="12.75" customHeight="1" x14ac:dyDescent="0.2">
      <c r="F24" s="2" t="s">
        <v>164</v>
      </c>
      <c r="J24" s="117">
        <v>2.11</v>
      </c>
      <c r="K24" s="111">
        <v>17</v>
      </c>
      <c r="L24" s="117">
        <v>1.74</v>
      </c>
      <c r="M24" s="16" t="s">
        <v>152</v>
      </c>
      <c r="N24" s="16"/>
      <c r="O24" s="16"/>
      <c r="P24" s="16"/>
      <c r="Q24" s="16"/>
      <c r="R24" s="16"/>
      <c r="S24" s="27"/>
      <c r="T24" s="27"/>
      <c r="U24" s="27"/>
      <c r="V24" s="61"/>
      <c r="W24" s="61"/>
      <c r="X24" s="134"/>
      <c r="Y24" s="134"/>
      <c r="Z24" s="134"/>
      <c r="AA24" s="23"/>
    </row>
    <row r="25" spans="1:36" ht="12.75" customHeight="1" x14ac:dyDescent="0.2">
      <c r="F25" s="2" t="s">
        <v>166</v>
      </c>
      <c r="J25" s="117">
        <v>2.101</v>
      </c>
      <c r="K25" s="111">
        <v>18</v>
      </c>
      <c r="L25" s="111">
        <v>1.734</v>
      </c>
      <c r="M25" s="16"/>
      <c r="N25" s="27" t="s">
        <v>162</v>
      </c>
      <c r="O25" s="27" t="s">
        <v>120</v>
      </c>
      <c r="P25" s="16" t="s">
        <v>163</v>
      </c>
      <c r="Q25" s="16"/>
      <c r="R25" s="60"/>
      <c r="S25" s="60"/>
      <c r="T25" s="60"/>
      <c r="U25" s="60"/>
      <c r="V25" s="61"/>
      <c r="W25" s="61"/>
      <c r="X25" s="134"/>
      <c r="Y25" s="134"/>
      <c r="Z25" s="134"/>
    </row>
    <row r="26" spans="1:36" ht="12.75" customHeight="1" x14ac:dyDescent="0.2">
      <c r="F26" s="2" t="s">
        <v>170</v>
      </c>
      <c r="J26" s="117">
        <v>2.093</v>
      </c>
      <c r="K26" s="111">
        <v>19</v>
      </c>
      <c r="L26" s="111">
        <v>1.7290000000000001</v>
      </c>
      <c r="M26" s="16" t="s">
        <v>167</v>
      </c>
      <c r="N26" s="16">
        <v>29.614000000000001</v>
      </c>
      <c r="O26" s="118">
        <v>1.8120000000000001</v>
      </c>
      <c r="P26" s="27" t="s">
        <v>168</v>
      </c>
      <c r="Q26" s="27"/>
      <c r="R26" s="60"/>
      <c r="S26" s="60"/>
      <c r="T26" s="60"/>
      <c r="U26" s="60"/>
      <c r="V26" s="61"/>
      <c r="W26" s="61"/>
      <c r="X26" s="134"/>
      <c r="Y26" s="134"/>
      <c r="Z26" s="134"/>
    </row>
    <row r="27" spans="1:36" ht="12.75" customHeight="1" x14ac:dyDescent="0.2">
      <c r="J27" s="117">
        <v>2.0859999999999999</v>
      </c>
      <c r="K27" s="111">
        <v>20</v>
      </c>
      <c r="L27" s="111">
        <v>1.7250000000000001</v>
      </c>
      <c r="M27" s="16" t="s">
        <v>171</v>
      </c>
      <c r="N27" s="16">
        <v>5.3949999999999996</v>
      </c>
      <c r="O27" s="118">
        <v>1.833</v>
      </c>
      <c r="P27" s="27" t="s">
        <v>168</v>
      </c>
      <c r="Q27" s="27"/>
      <c r="R27" s="60"/>
      <c r="S27" s="60"/>
      <c r="T27" s="60"/>
      <c r="U27" s="60"/>
      <c r="V27" s="61"/>
      <c r="W27" s="61"/>
      <c r="X27" s="134"/>
      <c r="Y27" s="134"/>
      <c r="Z27" s="134"/>
    </row>
    <row r="28" spans="1:36" ht="12.75" customHeight="1" x14ac:dyDescent="0.2">
      <c r="F28" s="136" t="s">
        <v>268</v>
      </c>
      <c r="G28" s="136"/>
      <c r="H28" s="137"/>
      <c r="I28" s="8"/>
      <c r="J28" s="117">
        <v>2.08</v>
      </c>
      <c r="K28" s="111">
        <v>21</v>
      </c>
      <c r="L28" s="111">
        <v>1.7210000000000001</v>
      </c>
      <c r="M28" s="16" t="s">
        <v>173</v>
      </c>
      <c r="N28" s="16">
        <v>21.439</v>
      </c>
      <c r="O28" s="45">
        <v>2.262</v>
      </c>
      <c r="P28" s="27" t="s">
        <v>168</v>
      </c>
      <c r="Q28" s="27"/>
      <c r="R28" s="60"/>
      <c r="S28" s="60"/>
      <c r="T28" s="60"/>
      <c r="U28" s="60"/>
      <c r="V28" s="61"/>
      <c r="W28" s="61"/>
      <c r="X28" s="134"/>
      <c r="Y28" s="134"/>
      <c r="Z28" s="134"/>
    </row>
    <row r="29" spans="1:36" ht="12.75" customHeight="1" x14ac:dyDescent="0.2">
      <c r="F29" s="136" t="s">
        <v>269</v>
      </c>
      <c r="G29" s="136"/>
      <c r="H29" s="137"/>
      <c r="I29" s="8"/>
      <c r="J29" s="117">
        <v>2.0739999999999998</v>
      </c>
      <c r="K29" s="111">
        <v>22</v>
      </c>
      <c r="L29" s="111">
        <v>1.7170000000000001</v>
      </c>
      <c r="M29" s="16"/>
      <c r="N29" s="16"/>
      <c r="O29" s="16"/>
      <c r="P29" s="16"/>
      <c r="Q29" s="16"/>
      <c r="R29" s="60"/>
      <c r="S29" s="60"/>
      <c r="T29" s="60"/>
      <c r="U29" s="60"/>
      <c r="V29" s="61"/>
      <c r="W29" s="61"/>
      <c r="X29" s="134"/>
      <c r="Y29" s="134"/>
      <c r="Z29" s="134"/>
      <c r="AA29" s="23"/>
    </row>
    <row r="30" spans="1:36" ht="12.75" customHeight="1" x14ac:dyDescent="0.2">
      <c r="A30" s="14"/>
      <c r="F30" s="8"/>
      <c r="G30" s="8"/>
      <c r="H30" s="8"/>
      <c r="I30" s="8"/>
      <c r="J30" s="117">
        <v>2.069</v>
      </c>
      <c r="K30" s="111">
        <v>23</v>
      </c>
      <c r="L30" s="111">
        <v>1.714</v>
      </c>
      <c r="M30" s="16" t="s">
        <v>176</v>
      </c>
      <c r="N30" s="16"/>
      <c r="O30" s="16"/>
      <c r="P30" s="16"/>
      <c r="Q30" s="16"/>
      <c r="R30" s="16"/>
      <c r="S30" s="27"/>
      <c r="T30" s="27"/>
      <c r="U30" s="27"/>
      <c r="V30" s="61"/>
      <c r="W30" s="61"/>
      <c r="X30" s="134"/>
      <c r="Y30" s="134"/>
      <c r="Z30" s="134"/>
      <c r="AA30" s="23"/>
    </row>
    <row r="31" spans="1:36" ht="12.75" customHeight="1" x14ac:dyDescent="0.2">
      <c r="A31" s="14"/>
      <c r="F31" s="2" t="s">
        <v>178</v>
      </c>
      <c r="J31" s="117">
        <v>2.0640000000000001</v>
      </c>
      <c r="K31" s="111">
        <v>24</v>
      </c>
      <c r="L31" s="111">
        <v>1.7110000000000001</v>
      </c>
      <c r="M31" s="16" t="s">
        <v>177</v>
      </c>
      <c r="N31" s="27"/>
      <c r="O31" s="27"/>
      <c r="P31" s="27"/>
      <c r="Q31" s="27"/>
      <c r="R31" s="27"/>
      <c r="S31" s="27"/>
      <c r="T31" s="27"/>
      <c r="U31" s="27"/>
      <c r="V31" s="61"/>
      <c r="W31" s="61"/>
      <c r="X31" s="134"/>
      <c r="Y31" s="134"/>
      <c r="Z31" s="134"/>
      <c r="AA31" s="23"/>
    </row>
    <row r="32" spans="1:36" ht="12.75" customHeight="1" x14ac:dyDescent="0.2">
      <c r="A32" s="14"/>
      <c r="F32" s="2" t="s">
        <v>179</v>
      </c>
      <c r="J32" s="117">
        <v>2.06</v>
      </c>
      <c r="K32" s="111">
        <v>25</v>
      </c>
      <c r="L32" s="111">
        <v>1.708</v>
      </c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23"/>
    </row>
    <row r="33" spans="1:27" ht="12.75" customHeight="1" x14ac:dyDescent="0.2">
      <c r="A33" s="14"/>
      <c r="F33" s="38" t="s">
        <v>271</v>
      </c>
      <c r="G33" s="8"/>
      <c r="H33" s="8"/>
      <c r="I33" s="8"/>
      <c r="J33" s="117">
        <v>2.056</v>
      </c>
      <c r="K33" s="111">
        <v>26</v>
      </c>
      <c r="L33" s="111">
        <v>1.706</v>
      </c>
      <c r="N33" s="119" t="s">
        <v>165</v>
      </c>
      <c r="O33" s="119"/>
      <c r="P33" s="119"/>
      <c r="Q33" s="119"/>
      <c r="R33" s="8"/>
      <c r="S33" s="8"/>
      <c r="T33" s="8"/>
      <c r="U33" s="8"/>
      <c r="V33" s="8"/>
      <c r="W33" s="8"/>
      <c r="X33" s="8"/>
      <c r="Y33" s="8"/>
      <c r="Z33" s="8"/>
      <c r="AA33" s="23"/>
    </row>
    <row r="34" spans="1:27" ht="12.75" customHeight="1" x14ac:dyDescent="0.2">
      <c r="A34" s="14"/>
      <c r="F34" s="38" t="s">
        <v>270</v>
      </c>
      <c r="G34" s="8"/>
      <c r="H34" s="8"/>
      <c r="I34" s="8"/>
      <c r="J34" s="117">
        <v>2.0539999999999998</v>
      </c>
      <c r="K34" s="111">
        <v>27</v>
      </c>
      <c r="L34" s="111">
        <v>1.7030000000000001</v>
      </c>
      <c r="N34" s="119" t="s">
        <v>169</v>
      </c>
      <c r="O34" s="119"/>
      <c r="P34" s="119"/>
      <c r="Q34" s="119"/>
      <c r="R34" s="8"/>
      <c r="S34" s="8"/>
      <c r="T34" s="8"/>
      <c r="U34" s="8"/>
      <c r="V34" s="8"/>
      <c r="W34" s="8"/>
      <c r="X34" s="8"/>
      <c r="Y34" s="8"/>
      <c r="Z34" s="8"/>
    </row>
    <row r="35" spans="1:27" ht="12.75" customHeight="1" x14ac:dyDescent="0.2">
      <c r="A35" s="14"/>
      <c r="D35" s="8"/>
      <c r="E35" s="8"/>
      <c r="F35" s="8"/>
      <c r="G35" s="8"/>
      <c r="H35" s="8"/>
      <c r="I35" s="8"/>
      <c r="J35" s="117">
        <v>2.048</v>
      </c>
      <c r="K35" s="111">
        <v>28</v>
      </c>
      <c r="L35" s="111">
        <v>1.7010000000000001</v>
      </c>
      <c r="N35" s="120" t="s">
        <v>172</v>
      </c>
      <c r="O35" s="121"/>
      <c r="P35" s="121"/>
      <c r="Q35" s="121"/>
      <c r="R35" s="8"/>
      <c r="S35" s="8"/>
      <c r="T35" s="8"/>
      <c r="U35" s="8"/>
      <c r="V35" s="8"/>
      <c r="W35" s="8"/>
      <c r="X35" s="8"/>
      <c r="Y35" s="8"/>
      <c r="Z35" s="8"/>
    </row>
    <row r="36" spans="1:27" ht="12.75" customHeight="1" x14ac:dyDescent="0.2">
      <c r="A36" s="14"/>
      <c r="C36" s="8"/>
      <c r="D36" s="8"/>
      <c r="E36" s="55"/>
      <c r="F36" s="55"/>
      <c r="G36" s="55"/>
      <c r="H36" s="55"/>
      <c r="I36" s="56"/>
      <c r="J36" s="117">
        <v>2.0449999999999999</v>
      </c>
      <c r="K36" s="111">
        <v>29</v>
      </c>
      <c r="L36" s="111">
        <v>1.6990000000000001</v>
      </c>
      <c r="N36" s="46" t="s">
        <v>174</v>
      </c>
      <c r="O36" s="45"/>
      <c r="P36" s="45"/>
      <c r="Q36" s="45"/>
      <c r="R36" s="8"/>
      <c r="S36" s="8"/>
      <c r="T36" s="8"/>
      <c r="U36" s="8"/>
      <c r="V36" s="8"/>
      <c r="W36" s="8"/>
      <c r="X36" s="8"/>
      <c r="Y36" s="8"/>
      <c r="Z36" s="8"/>
    </row>
    <row r="37" spans="1:27" ht="12.75" customHeight="1" x14ac:dyDescent="0.2">
      <c r="A37" s="14"/>
      <c r="C37" s="8"/>
      <c r="D37" s="8"/>
      <c r="E37" s="55"/>
      <c r="F37" s="55"/>
      <c r="G37" s="55"/>
      <c r="H37" s="55"/>
      <c r="I37" s="56"/>
      <c r="J37" s="117">
        <v>1.96</v>
      </c>
      <c r="K37" s="111" t="s">
        <v>180</v>
      </c>
      <c r="L37" s="111">
        <v>1.645</v>
      </c>
      <c r="N37" s="46" t="s">
        <v>175</v>
      </c>
      <c r="O37" s="45"/>
      <c r="P37" s="45"/>
      <c r="Q37" s="45"/>
      <c r="R37" s="8"/>
      <c r="S37" s="8"/>
      <c r="T37" s="8"/>
      <c r="U37" s="8"/>
      <c r="V37" s="8"/>
      <c r="W37" s="8"/>
      <c r="X37" s="8"/>
      <c r="Y37" s="8"/>
      <c r="Z37" s="8"/>
    </row>
    <row r="38" spans="1:27" ht="12.75" customHeight="1" x14ac:dyDescent="0.2">
      <c r="A38" s="14"/>
      <c r="C38" s="8"/>
      <c r="D38" s="8"/>
      <c r="E38" s="55"/>
      <c r="F38" s="56"/>
      <c r="G38" s="56"/>
      <c r="H38" s="56"/>
      <c r="I38" s="56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23"/>
    </row>
    <row r="39" spans="1:27" ht="12.75" customHeight="1" x14ac:dyDescent="0.2">
      <c r="A39" s="14"/>
      <c r="B39" s="14"/>
      <c r="C39" s="8"/>
      <c r="D39" s="8"/>
      <c r="E39" s="55"/>
      <c r="F39" s="56"/>
      <c r="G39" s="56"/>
      <c r="H39" s="56"/>
      <c r="I39" s="56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23"/>
    </row>
    <row r="40" spans="1:27" ht="12.75" customHeight="1" x14ac:dyDescent="0.2">
      <c r="A40" s="14"/>
      <c r="B40" s="14"/>
      <c r="C40" s="8"/>
      <c r="D40" s="8"/>
      <c r="E40" s="55"/>
      <c r="F40" s="56"/>
      <c r="G40" s="56"/>
      <c r="H40" s="56"/>
      <c r="I40" s="56"/>
      <c r="T40" s="8"/>
      <c r="U40" s="8"/>
      <c r="V40" s="8"/>
      <c r="W40" s="8"/>
      <c r="X40" s="8"/>
      <c r="Y40" s="8"/>
      <c r="Z40" s="8"/>
      <c r="AA40" s="23"/>
    </row>
    <row r="41" spans="1:27" ht="12.75" customHeight="1" x14ac:dyDescent="0.2">
      <c r="A41" s="82"/>
      <c r="B41" s="14"/>
      <c r="C41" s="8"/>
      <c r="D41" s="8"/>
      <c r="E41" s="55"/>
      <c r="F41" s="56"/>
      <c r="G41" s="56"/>
      <c r="H41" s="56"/>
      <c r="I41" s="56"/>
      <c r="T41" s="8"/>
      <c r="U41" s="8"/>
      <c r="V41" s="8"/>
      <c r="W41" s="8"/>
      <c r="X41" s="8"/>
      <c r="Y41" s="8"/>
      <c r="Z41" s="8"/>
      <c r="AA41" s="23"/>
    </row>
    <row r="42" spans="1:27" ht="12.75" customHeight="1" x14ac:dyDescent="0.2">
      <c r="A42" s="14"/>
      <c r="B42" s="14"/>
      <c r="C42" s="8"/>
      <c r="D42" s="8"/>
      <c r="E42" s="55"/>
      <c r="F42" s="55"/>
      <c r="G42" s="55"/>
      <c r="H42" s="55"/>
      <c r="I42" s="55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23"/>
    </row>
    <row r="43" spans="1:27" ht="12.75" customHeight="1" x14ac:dyDescent="0.2">
      <c r="A43" s="14"/>
      <c r="B43" s="14"/>
      <c r="C43" s="8"/>
      <c r="D43" s="8"/>
      <c r="E43" s="55"/>
      <c r="F43" s="55"/>
      <c r="G43" s="55"/>
      <c r="H43" s="55"/>
      <c r="I43" s="55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24"/>
    </row>
    <row r="44" spans="1:27" ht="12.75" customHeight="1" x14ac:dyDescent="0.2">
      <c r="A44" s="82"/>
      <c r="B44" s="14"/>
      <c r="C44" s="8"/>
      <c r="D44" s="8"/>
      <c r="E44" s="55"/>
      <c r="F44" s="55"/>
      <c r="G44" s="55"/>
      <c r="H44" s="55"/>
      <c r="I44" s="55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24"/>
    </row>
    <row r="45" spans="1:27" ht="12.75" customHeight="1" x14ac:dyDescent="0.2">
      <c r="A45" s="82"/>
      <c r="B45" s="14"/>
      <c r="C45" s="8"/>
      <c r="D45" s="8"/>
      <c r="E45" s="55"/>
      <c r="F45" s="55"/>
      <c r="G45" s="55"/>
      <c r="H45" s="55"/>
      <c r="I45" s="55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24"/>
    </row>
    <row r="46" spans="1:27" ht="12.75" customHeight="1" x14ac:dyDescent="0.2">
      <c r="A46" s="14"/>
      <c r="B46" s="14"/>
      <c r="C46" s="8"/>
      <c r="D46" s="8"/>
      <c r="E46" s="55"/>
      <c r="F46" s="55"/>
      <c r="G46" s="55"/>
      <c r="H46" s="55"/>
      <c r="I46" s="55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7" ht="12.75" customHeight="1" x14ac:dyDescent="0.2">
      <c r="A47" s="14"/>
      <c r="B47" s="14"/>
      <c r="C47" s="8"/>
      <c r="D47" s="8"/>
      <c r="E47" s="55"/>
      <c r="F47" s="55"/>
      <c r="G47" s="55"/>
      <c r="H47" s="55"/>
      <c r="I47" s="55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7" ht="12.75" customHeight="1" x14ac:dyDescent="0.2">
      <c r="A48" s="14"/>
      <c r="B48" s="14"/>
      <c r="C48" s="8"/>
      <c r="D48" s="8"/>
      <c r="E48" s="55"/>
      <c r="F48" s="55"/>
      <c r="G48" s="55"/>
      <c r="H48" s="55"/>
      <c r="I48" s="55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2.75" customHeight="1" x14ac:dyDescent="0.2">
      <c r="A49" s="14"/>
      <c r="B49" s="14"/>
      <c r="C49" s="8"/>
      <c r="D49" s="8"/>
      <c r="E49" s="55"/>
      <c r="F49" s="55"/>
      <c r="G49" s="55"/>
      <c r="H49" s="55"/>
      <c r="I49" s="55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2.75" customHeight="1" x14ac:dyDescent="0.25">
      <c r="A50" s="81"/>
      <c r="B50" s="14"/>
      <c r="C50" s="8"/>
      <c r="D50" s="8"/>
      <c r="E50" s="55"/>
      <c r="F50" s="55"/>
      <c r="G50" s="55"/>
      <c r="H50" s="55"/>
      <c r="I50" s="55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2.75" customHeight="1" x14ac:dyDescent="0.25">
      <c r="A51" s="81"/>
      <c r="B51" s="14"/>
      <c r="C51" s="8"/>
      <c r="D51" s="8"/>
      <c r="E51" s="55"/>
      <c r="F51" s="55"/>
      <c r="G51" s="55"/>
      <c r="H51" s="55"/>
      <c r="I51" s="55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2.75" customHeight="1" x14ac:dyDescent="0.25">
      <c r="A52" s="81"/>
      <c r="B52" s="14"/>
      <c r="C52" s="8"/>
      <c r="D52" s="8"/>
      <c r="E52" s="55"/>
      <c r="F52" s="55"/>
      <c r="G52" s="55"/>
      <c r="H52" s="55"/>
      <c r="I52" s="55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2.75" customHeight="1" x14ac:dyDescent="0.2">
      <c r="A53" s="82"/>
      <c r="B53" s="14"/>
      <c r="C53" s="8"/>
      <c r="D53" s="8"/>
      <c r="E53" s="55"/>
      <c r="F53" s="55"/>
      <c r="G53" s="55"/>
      <c r="H53" s="55"/>
      <c r="I53" s="55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2.75" customHeight="1" x14ac:dyDescent="0.2">
      <c r="A54" s="14"/>
      <c r="B54" s="14"/>
      <c r="C54" s="8"/>
      <c r="D54" s="8"/>
      <c r="E54" s="55"/>
      <c r="F54" s="55"/>
      <c r="G54" s="55"/>
      <c r="H54" s="55"/>
      <c r="I54" s="55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2.75" customHeight="1" x14ac:dyDescent="0.2">
      <c r="A55" s="14"/>
      <c r="B55" s="14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2.75" customHeight="1" x14ac:dyDescent="0.2">
      <c r="A56" s="14"/>
      <c r="B56" s="14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2.75" customHeight="1" x14ac:dyDescent="0.2">
      <c r="A57" s="14"/>
      <c r="B57" s="14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2.75" customHeight="1" x14ac:dyDescent="0.2">
      <c r="A58" s="14"/>
      <c r="B58" s="14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2.75" customHeight="1" x14ac:dyDescent="0.2">
      <c r="A59" s="14"/>
      <c r="B59" s="14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2.75" customHeight="1" x14ac:dyDescent="0.2">
      <c r="A60" s="14"/>
      <c r="B60" s="14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2.75" customHeight="1" x14ac:dyDescent="0.2">
      <c r="A61" s="14"/>
      <c r="B61" s="14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2.75" customHeight="1" x14ac:dyDescent="0.25">
      <c r="A62" s="81"/>
      <c r="B62" s="14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2.75" customHeight="1" x14ac:dyDescent="0.2">
      <c r="A63" s="82"/>
      <c r="B63" s="14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2.75" customHeight="1" x14ac:dyDescent="0.2">
      <c r="A64" s="14"/>
      <c r="B64" s="14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2.75" customHeight="1" x14ac:dyDescent="0.2">
      <c r="A65" s="14"/>
      <c r="B65" s="14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2.75" customHeight="1" x14ac:dyDescent="0.2">
      <c r="A66" s="14"/>
      <c r="B66" s="14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2.75" customHeight="1" x14ac:dyDescent="0.2">
      <c r="A67" s="14"/>
      <c r="B67" s="14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2.75" customHeight="1" x14ac:dyDescent="0.2">
      <c r="A68" s="14"/>
      <c r="B68" s="14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2.75" customHeight="1" x14ac:dyDescent="0.2">
      <c r="A69" s="14"/>
      <c r="B69" s="14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2.75" customHeight="1" x14ac:dyDescent="0.2">
      <c r="A70" s="14"/>
      <c r="B70" s="14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2.75" customHeight="1" x14ac:dyDescent="0.2">
      <c r="A71" s="14"/>
      <c r="B71" s="14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2.75" customHeight="1" x14ac:dyDescent="0.2">
      <c r="A72" s="14"/>
      <c r="B72" s="14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2.75" customHeight="1" x14ac:dyDescent="0.2">
      <c r="A73" s="14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2.75" customHeight="1" x14ac:dyDescent="0.2">
      <c r="A74" s="14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2.75" customHeight="1" x14ac:dyDescent="0.2">
      <c r="A75" s="14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2.75" customHeight="1" x14ac:dyDescent="0.2">
      <c r="A76" s="14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2.75" customHeight="1" x14ac:dyDescent="0.2">
      <c r="A77" s="14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2.75" customHeight="1" x14ac:dyDescent="0.2">
      <c r="A78" s="14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2.75" customHeight="1" x14ac:dyDescent="0.2">
      <c r="A79" s="14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2.75" customHeight="1" x14ac:dyDescent="0.2">
      <c r="A80" s="14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2.75" customHeight="1" x14ac:dyDescent="0.2">
      <c r="A81" s="14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2.75" customHeight="1" x14ac:dyDescent="0.2">
      <c r="A82" s="14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2.75" customHeight="1" x14ac:dyDescent="0.25">
      <c r="A83" s="81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2.75" customHeight="1" x14ac:dyDescent="0.2">
      <c r="A84" s="82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2.75" customHeight="1" x14ac:dyDescent="0.2">
      <c r="A85" s="14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2.75" customHeight="1" x14ac:dyDescent="0.2">
      <c r="A86" s="14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2.75" customHeight="1" x14ac:dyDescent="0.2">
      <c r="A87" s="14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2.75" customHeight="1" x14ac:dyDescent="0.2">
      <c r="A88" s="14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2.75" customHeight="1" x14ac:dyDescent="0.2">
      <c r="A89" s="14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2.75" customHeight="1" x14ac:dyDescent="0.2">
      <c r="A90" s="14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2.75" customHeight="1" x14ac:dyDescent="0.2">
      <c r="A91" s="14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2.75" customHeight="1" x14ac:dyDescent="0.25">
      <c r="A92" s="81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2.75" customHeight="1" x14ac:dyDescent="0.25">
      <c r="A93" s="81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2.75" customHeight="1" x14ac:dyDescent="0.2">
      <c r="A94" s="82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2.75" customHeight="1" x14ac:dyDescent="0.2">
      <c r="A95" s="14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2.75" customHeight="1" x14ac:dyDescent="0.2">
      <c r="A96" s="14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2.75" customHeight="1" x14ac:dyDescent="0.2">
      <c r="A97" s="14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2.75" customHeight="1" x14ac:dyDescent="0.2">
      <c r="A98" s="14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2.75" customHeight="1" x14ac:dyDescent="0.2">
      <c r="A99" s="14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2.75" customHeight="1" x14ac:dyDescent="0.2">
      <c r="A100" s="14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2.75" customHeight="1" x14ac:dyDescent="0.2">
      <c r="A101" s="14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2.75" customHeight="1" x14ac:dyDescent="0.2">
      <c r="A102" s="14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2.75" customHeight="1" x14ac:dyDescent="0.2">
      <c r="A103" s="14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2.75" customHeight="1" x14ac:dyDescent="0.2">
      <c r="A104" s="14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2.75" customHeight="1" x14ac:dyDescent="0.2">
      <c r="A105" s="14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2.75" customHeight="1" x14ac:dyDescent="0.2">
      <c r="A106" s="14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2.75" customHeight="1" x14ac:dyDescent="0.2">
      <c r="A107" s="14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2.75" customHeight="1" x14ac:dyDescent="0.2">
      <c r="A108" s="14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2.75" customHeight="1" x14ac:dyDescent="0.2">
      <c r="A109" s="14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2.75" customHeight="1" x14ac:dyDescent="0.2">
      <c r="A110" s="14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2.75" customHeight="1" x14ac:dyDescent="0.2">
      <c r="A111" s="14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2.75" customHeight="1" x14ac:dyDescent="0.2">
      <c r="A112" s="14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2.75" customHeight="1" x14ac:dyDescent="0.2">
      <c r="A113" s="14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2.75" customHeight="1" x14ac:dyDescent="0.2">
      <c r="A114" s="14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2.75" customHeight="1" x14ac:dyDescent="0.2">
      <c r="A115" s="14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2.75" customHeight="1" x14ac:dyDescent="0.2">
      <c r="A116" s="14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2.75" customHeight="1" x14ac:dyDescent="0.2">
      <c r="A117" s="14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2.75" customHeight="1" x14ac:dyDescent="0.2">
      <c r="A118" s="14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2.75" customHeight="1" x14ac:dyDescent="0.2">
      <c r="A119" s="14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2.75" customHeight="1" x14ac:dyDescent="0.2">
      <c r="A120" s="14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2.75" customHeight="1" x14ac:dyDescent="0.2">
      <c r="A121" s="14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2.75" customHeight="1" x14ac:dyDescent="0.2">
      <c r="A122" s="14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2.75" customHeight="1" x14ac:dyDescent="0.2">
      <c r="A123" s="14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2.75" customHeight="1" x14ac:dyDescent="0.2">
      <c r="A124" s="14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2.75" customHeight="1" x14ac:dyDescent="0.2">
      <c r="A125" s="14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2.75" customHeight="1" x14ac:dyDescent="0.2">
      <c r="A126" s="14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2.75" customHeight="1" x14ac:dyDescent="0.2">
      <c r="A127" s="14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2.75" customHeight="1" x14ac:dyDescent="0.2">
      <c r="A128" s="14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2.75" customHeight="1" x14ac:dyDescent="0.2">
      <c r="A129" s="14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2.75" customHeight="1" x14ac:dyDescent="0.2">
      <c r="A130" s="82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2.75" customHeight="1" x14ac:dyDescent="0.2">
      <c r="A131" s="14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2.75" customHeight="1" x14ac:dyDescent="0.2">
      <c r="A132" s="14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2.75" customHeight="1" x14ac:dyDescent="0.2">
      <c r="A133" s="14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2.75" customHeight="1" x14ac:dyDescent="0.2">
      <c r="A134" s="14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2.75" customHeight="1" x14ac:dyDescent="0.2">
      <c r="A135" s="14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2.75" customHeight="1" x14ac:dyDescent="0.2">
      <c r="A136" s="14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2.75" customHeight="1" x14ac:dyDescent="0.2">
      <c r="A137" s="14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2.75" customHeight="1" x14ac:dyDescent="0.2">
      <c r="A138" s="14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2.75" customHeight="1" x14ac:dyDescent="0.2">
      <c r="A139" s="14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2.75" customHeight="1" x14ac:dyDescent="0.2">
      <c r="A140" s="14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2.75" customHeight="1" x14ac:dyDescent="0.2">
      <c r="A141" s="14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2.75" customHeight="1" x14ac:dyDescent="0.2">
      <c r="A142" s="14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2.75" customHeight="1" x14ac:dyDescent="0.2">
      <c r="A143" s="14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2.75" customHeight="1" x14ac:dyDescent="0.2">
      <c r="A144" s="14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2.75" customHeight="1" x14ac:dyDescent="0.2">
      <c r="A145" s="14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2.75" customHeight="1" x14ac:dyDescent="0.2">
      <c r="A146" s="14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2.75" customHeight="1" x14ac:dyDescent="0.2">
      <c r="A147" s="14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2.75" customHeight="1" x14ac:dyDescent="0.2">
      <c r="A148" s="14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2.75" customHeight="1" x14ac:dyDescent="0.2">
      <c r="A149" s="14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2.75" customHeight="1" x14ac:dyDescent="0.2">
      <c r="A150" s="14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2.75" customHeight="1" x14ac:dyDescent="0.2">
      <c r="A151" s="14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2.75" customHeight="1" x14ac:dyDescent="0.2">
      <c r="A152" s="14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2.75" customHeight="1" x14ac:dyDescent="0.2">
      <c r="A153" s="14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2.75" customHeight="1" x14ac:dyDescent="0.2">
      <c r="A154" s="14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2.75" customHeight="1" x14ac:dyDescent="0.2">
      <c r="A155" s="14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2.75" customHeight="1" x14ac:dyDescent="0.2">
      <c r="A156" s="14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2.75" customHeight="1" x14ac:dyDescent="0.2">
      <c r="A157" s="14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2.75" customHeight="1" x14ac:dyDescent="0.2">
      <c r="A158" s="14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2.75" customHeight="1" x14ac:dyDescent="0.2">
      <c r="A159" s="14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2.75" customHeight="1" x14ac:dyDescent="0.2">
      <c r="A160" s="14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2.75" customHeight="1" x14ac:dyDescent="0.2">
      <c r="A161" s="14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2.75" customHeight="1" x14ac:dyDescent="0.2">
      <c r="A162" s="14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2.75" customHeight="1" x14ac:dyDescent="0.2">
      <c r="A163" s="14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2.75" customHeight="1" x14ac:dyDescent="0.2">
      <c r="A164" s="14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2.75" customHeight="1" x14ac:dyDescent="0.2">
      <c r="A165" s="14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2.75" customHeight="1" x14ac:dyDescent="0.2">
      <c r="A166" s="14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2.75" customHeight="1" x14ac:dyDescent="0.2">
      <c r="A167" s="14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2.75" customHeight="1" x14ac:dyDescent="0.2">
      <c r="A168" s="14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2.75" customHeight="1" x14ac:dyDescent="0.2">
      <c r="A169" s="14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2.75" customHeight="1" x14ac:dyDescent="0.2">
      <c r="A170" s="14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2.75" customHeight="1" x14ac:dyDescent="0.2">
      <c r="A171" s="14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2.75" customHeight="1" x14ac:dyDescent="0.2">
      <c r="A172" s="14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2.75" customHeight="1" x14ac:dyDescent="0.2">
      <c r="A173" s="14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2.75" customHeight="1" x14ac:dyDescent="0.2">
      <c r="A174" s="14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2.75" customHeight="1" x14ac:dyDescent="0.2">
      <c r="A175" s="14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2.75" customHeight="1" x14ac:dyDescent="0.2">
      <c r="A176" s="14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2.75" customHeight="1" x14ac:dyDescent="0.2">
      <c r="A177" s="14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2.75" customHeight="1" x14ac:dyDescent="0.2">
      <c r="A178" s="14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2.75" customHeight="1" x14ac:dyDescent="0.2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2.75" customHeight="1" x14ac:dyDescent="0.2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2.75" customHeight="1" x14ac:dyDescent="0.2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2.75" customHeight="1" x14ac:dyDescent="0.2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2.75" customHeight="1" x14ac:dyDescent="0.2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2.75" customHeight="1" x14ac:dyDescent="0.2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2.75" customHeight="1" x14ac:dyDescent="0.2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2.75" customHeight="1" x14ac:dyDescent="0.2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2.75" customHeight="1" x14ac:dyDescent="0.2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2.75" customHeight="1" x14ac:dyDescent="0.2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2.75" customHeight="1" x14ac:dyDescent="0.2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2.75" customHeight="1" x14ac:dyDescent="0.2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2.75" customHeight="1" x14ac:dyDescent="0.2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2.75" customHeight="1" x14ac:dyDescent="0.2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2.75" customHeight="1" x14ac:dyDescent="0.2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2.75" customHeight="1" x14ac:dyDescent="0.2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2.75" customHeight="1" x14ac:dyDescent="0.2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2.75" customHeight="1" x14ac:dyDescent="0.2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2.75" customHeight="1" x14ac:dyDescent="0.2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2.75" customHeight="1" x14ac:dyDescent="0.2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2.75" customHeight="1" x14ac:dyDescent="0.2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2.75" customHeight="1" x14ac:dyDescent="0.2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2.75" customHeight="1" x14ac:dyDescent="0.2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2.75" customHeight="1" x14ac:dyDescent="0.2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2.75" customHeight="1" x14ac:dyDescent="0.2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2.75" customHeight="1" x14ac:dyDescent="0.2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2.75" customHeight="1" x14ac:dyDescent="0.2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2.75" customHeight="1" x14ac:dyDescent="0.2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2.75" customHeight="1" x14ac:dyDescent="0.2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2.75" customHeight="1" x14ac:dyDescent="0.2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2.75" customHeight="1" x14ac:dyDescent="0.2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2.75" customHeight="1" x14ac:dyDescent="0.2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2.75" customHeight="1" x14ac:dyDescent="0.2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2.75" customHeight="1" x14ac:dyDescent="0.2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2.75" customHeight="1" x14ac:dyDescent="0.2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2.75" customHeight="1" x14ac:dyDescent="0.2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2.75" customHeight="1" x14ac:dyDescent="0.2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2.75" customHeight="1" x14ac:dyDescent="0.2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2.75" customHeight="1" x14ac:dyDescent="0.2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2.75" customHeight="1" x14ac:dyDescent="0.2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2.75" customHeight="1" x14ac:dyDescent="0.2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2.75" customHeight="1" x14ac:dyDescent="0.2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2.75" customHeight="1" x14ac:dyDescent="0.2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2.75" customHeight="1" x14ac:dyDescent="0.2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2.75" customHeight="1" x14ac:dyDescent="0.2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2.75" customHeight="1" x14ac:dyDescent="0.2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2.75" customHeight="1" x14ac:dyDescent="0.2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2.75" customHeight="1" x14ac:dyDescent="0.2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2.75" customHeight="1" x14ac:dyDescent="0.2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2.75" customHeight="1" x14ac:dyDescent="0.2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2.75" customHeight="1" x14ac:dyDescent="0.2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2.75" customHeight="1" x14ac:dyDescent="0.2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2.75" customHeight="1" x14ac:dyDescent="0.2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2.75" customHeight="1" x14ac:dyDescent="0.2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2.75" customHeight="1" x14ac:dyDescent="0.2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2.75" customHeight="1" x14ac:dyDescent="0.2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2.75" customHeight="1" x14ac:dyDescent="0.2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2.75" customHeight="1" x14ac:dyDescent="0.2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2.75" customHeight="1" x14ac:dyDescent="0.2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2.75" customHeight="1" x14ac:dyDescent="0.2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2.75" customHeight="1" x14ac:dyDescent="0.2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2.75" customHeight="1" x14ac:dyDescent="0.2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2.75" customHeight="1" x14ac:dyDescent="0.2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2.75" customHeight="1" x14ac:dyDescent="0.2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2.75" customHeight="1" x14ac:dyDescent="0.2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2.75" customHeight="1" x14ac:dyDescent="0.2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2.75" customHeight="1" x14ac:dyDescent="0.2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2.75" customHeight="1" x14ac:dyDescent="0.2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2.75" customHeight="1" x14ac:dyDescent="0.2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2.75" customHeight="1" x14ac:dyDescent="0.2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2.75" customHeight="1" x14ac:dyDescent="0.2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2.75" customHeight="1" x14ac:dyDescent="0.2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2.75" customHeight="1" x14ac:dyDescent="0.2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2.75" customHeight="1" x14ac:dyDescent="0.2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2.75" customHeight="1" x14ac:dyDescent="0.2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2.75" customHeight="1" x14ac:dyDescent="0.2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2.75" customHeight="1" x14ac:dyDescent="0.2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2.75" customHeight="1" x14ac:dyDescent="0.2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2.75" customHeight="1" x14ac:dyDescent="0.2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2.75" customHeight="1" x14ac:dyDescent="0.2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2.75" customHeight="1" x14ac:dyDescent="0.2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2.75" customHeight="1" x14ac:dyDescent="0.2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2.75" customHeight="1" x14ac:dyDescent="0.2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2.75" customHeight="1" x14ac:dyDescent="0.2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2.75" customHeight="1" x14ac:dyDescent="0.2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2.75" customHeight="1" x14ac:dyDescent="0.2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2.75" customHeight="1" x14ac:dyDescent="0.2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2.75" customHeight="1" x14ac:dyDescent="0.2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2.75" customHeight="1" x14ac:dyDescent="0.2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2.75" customHeight="1" x14ac:dyDescent="0.2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2.75" customHeight="1" x14ac:dyDescent="0.2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2.75" customHeight="1" x14ac:dyDescent="0.2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2.75" customHeight="1" x14ac:dyDescent="0.2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2.75" customHeight="1" x14ac:dyDescent="0.2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2.75" customHeight="1" x14ac:dyDescent="0.2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2.75" customHeight="1" x14ac:dyDescent="0.2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2.75" customHeight="1" x14ac:dyDescent="0.2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2.75" customHeight="1" x14ac:dyDescent="0.2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2.75" customHeight="1" x14ac:dyDescent="0.2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2.75" customHeight="1" x14ac:dyDescent="0.2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2.75" customHeight="1" x14ac:dyDescent="0.2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2.75" customHeight="1" x14ac:dyDescent="0.2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2.75" customHeight="1" x14ac:dyDescent="0.2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2.75" customHeight="1" x14ac:dyDescent="0.2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2.75" customHeight="1" x14ac:dyDescent="0.2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2.75" customHeight="1" x14ac:dyDescent="0.2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2.75" customHeight="1" x14ac:dyDescent="0.2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2.75" customHeight="1" x14ac:dyDescent="0.2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2.75" customHeight="1" x14ac:dyDescent="0.2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2.75" customHeight="1" x14ac:dyDescent="0.2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2.75" customHeight="1" x14ac:dyDescent="0.2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2.75" customHeight="1" x14ac:dyDescent="0.2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2.75" customHeight="1" x14ac:dyDescent="0.2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2.75" customHeight="1" x14ac:dyDescent="0.2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2.75" customHeight="1" x14ac:dyDescent="0.2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2.75" customHeight="1" x14ac:dyDescent="0.2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2.75" customHeight="1" x14ac:dyDescent="0.2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2.75" customHeight="1" x14ac:dyDescent="0.2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2.75" customHeight="1" x14ac:dyDescent="0.2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2.75" customHeight="1" x14ac:dyDescent="0.2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2.75" customHeight="1" x14ac:dyDescent="0.2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2.75" customHeight="1" x14ac:dyDescent="0.2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2.75" customHeight="1" x14ac:dyDescent="0.2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2.75" customHeight="1" x14ac:dyDescent="0.2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2.75" customHeight="1" x14ac:dyDescent="0.2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2.75" customHeight="1" x14ac:dyDescent="0.2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2.75" customHeight="1" x14ac:dyDescent="0.2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2.75" customHeight="1" x14ac:dyDescent="0.2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2.75" customHeight="1" x14ac:dyDescent="0.2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2.75" customHeight="1" x14ac:dyDescent="0.2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2.75" customHeight="1" x14ac:dyDescent="0.2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2.75" customHeight="1" x14ac:dyDescent="0.2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2.75" customHeight="1" x14ac:dyDescent="0.2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2.75" customHeight="1" x14ac:dyDescent="0.2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2.75" customHeight="1" x14ac:dyDescent="0.2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2.75" customHeight="1" x14ac:dyDescent="0.2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2.75" customHeight="1" x14ac:dyDescent="0.2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2.75" customHeight="1" x14ac:dyDescent="0.2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2.75" customHeight="1" x14ac:dyDescent="0.2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2.75" customHeight="1" x14ac:dyDescent="0.2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2.75" customHeight="1" x14ac:dyDescent="0.2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2.75" customHeight="1" x14ac:dyDescent="0.2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2.75" customHeight="1" x14ac:dyDescent="0.2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2.75" customHeight="1" x14ac:dyDescent="0.2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2.75" customHeight="1" x14ac:dyDescent="0.2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2.75" customHeight="1" x14ac:dyDescent="0.2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2.75" customHeight="1" x14ac:dyDescent="0.2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2.75" customHeight="1" x14ac:dyDescent="0.2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2.75" customHeight="1" x14ac:dyDescent="0.2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2.75" customHeight="1" x14ac:dyDescent="0.2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2.75" customHeight="1" x14ac:dyDescent="0.2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2.75" customHeight="1" x14ac:dyDescent="0.2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2.75" customHeight="1" x14ac:dyDescent="0.2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2.75" customHeight="1" x14ac:dyDescent="0.2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2.75" customHeight="1" x14ac:dyDescent="0.2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2.75" customHeight="1" x14ac:dyDescent="0.2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2.75" customHeight="1" x14ac:dyDescent="0.2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2.75" customHeight="1" x14ac:dyDescent="0.2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2.75" customHeight="1" x14ac:dyDescent="0.2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2.75" customHeight="1" x14ac:dyDescent="0.2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2.75" customHeight="1" x14ac:dyDescent="0.2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2.75" customHeight="1" x14ac:dyDescent="0.2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2.75" customHeight="1" x14ac:dyDescent="0.2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2.75" customHeight="1" x14ac:dyDescent="0.2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2.75" customHeight="1" x14ac:dyDescent="0.2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2.75" customHeight="1" x14ac:dyDescent="0.2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2.75" customHeight="1" x14ac:dyDescent="0.2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2.75" customHeight="1" x14ac:dyDescent="0.2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2.75" customHeight="1" x14ac:dyDescent="0.2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2.75" customHeight="1" x14ac:dyDescent="0.2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2.75" customHeight="1" x14ac:dyDescent="0.2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2.75" customHeight="1" x14ac:dyDescent="0.2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2.75" customHeight="1" x14ac:dyDescent="0.2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2.75" customHeight="1" x14ac:dyDescent="0.2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2.75" customHeight="1" x14ac:dyDescent="0.2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2.75" customHeight="1" x14ac:dyDescent="0.2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2.75" customHeight="1" x14ac:dyDescent="0.2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2.75" customHeight="1" x14ac:dyDescent="0.2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2.75" customHeight="1" x14ac:dyDescent="0.2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2.75" customHeight="1" x14ac:dyDescent="0.2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2.75" customHeight="1" x14ac:dyDescent="0.2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2.75" customHeight="1" x14ac:dyDescent="0.2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2.75" customHeight="1" x14ac:dyDescent="0.2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2.75" customHeight="1" x14ac:dyDescent="0.2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2.75" customHeight="1" x14ac:dyDescent="0.2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2.75" customHeight="1" x14ac:dyDescent="0.2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2.75" customHeight="1" x14ac:dyDescent="0.2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2.75" customHeight="1" x14ac:dyDescent="0.2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2.75" customHeight="1" x14ac:dyDescent="0.2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2.75" customHeight="1" x14ac:dyDescent="0.2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2.75" customHeight="1" x14ac:dyDescent="0.2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2.75" customHeight="1" x14ac:dyDescent="0.2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2.75" customHeight="1" x14ac:dyDescent="0.2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2.75" customHeight="1" x14ac:dyDescent="0.2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2.75" customHeight="1" x14ac:dyDescent="0.2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2.75" customHeight="1" x14ac:dyDescent="0.2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2.75" customHeight="1" x14ac:dyDescent="0.2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2.75" customHeight="1" x14ac:dyDescent="0.2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2.75" customHeight="1" x14ac:dyDescent="0.2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2.75" customHeight="1" x14ac:dyDescent="0.2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2.75" customHeight="1" x14ac:dyDescent="0.2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2.75" customHeight="1" x14ac:dyDescent="0.2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2.75" customHeight="1" x14ac:dyDescent="0.2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2.75" customHeight="1" x14ac:dyDescent="0.2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2.75" customHeight="1" x14ac:dyDescent="0.2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2.75" customHeight="1" x14ac:dyDescent="0.2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2.75" customHeight="1" x14ac:dyDescent="0.2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2.75" customHeight="1" x14ac:dyDescent="0.2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2.75" customHeight="1" x14ac:dyDescent="0.2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2.75" customHeight="1" x14ac:dyDescent="0.2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2.75" customHeight="1" x14ac:dyDescent="0.2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2.75" customHeight="1" x14ac:dyDescent="0.2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2.75" customHeight="1" x14ac:dyDescent="0.2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2.75" customHeight="1" x14ac:dyDescent="0.2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2.75" customHeight="1" x14ac:dyDescent="0.2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2.75" customHeight="1" x14ac:dyDescent="0.2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2.75" customHeight="1" x14ac:dyDescent="0.2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2.75" customHeight="1" x14ac:dyDescent="0.2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2.75" customHeight="1" x14ac:dyDescent="0.2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2.75" customHeight="1" x14ac:dyDescent="0.2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2.75" customHeight="1" x14ac:dyDescent="0.2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2.75" customHeight="1" x14ac:dyDescent="0.2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2.75" customHeight="1" x14ac:dyDescent="0.2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2.75" customHeight="1" x14ac:dyDescent="0.2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2.75" customHeight="1" x14ac:dyDescent="0.2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2.75" customHeight="1" x14ac:dyDescent="0.2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2.75" customHeight="1" x14ac:dyDescent="0.2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2.75" customHeight="1" x14ac:dyDescent="0.2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2.75" customHeight="1" x14ac:dyDescent="0.2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2.75" customHeight="1" x14ac:dyDescent="0.2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2.75" customHeight="1" x14ac:dyDescent="0.2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2.75" customHeight="1" x14ac:dyDescent="0.2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2.75" customHeight="1" x14ac:dyDescent="0.2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2.75" customHeight="1" x14ac:dyDescent="0.2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2.75" customHeight="1" x14ac:dyDescent="0.2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2.75" customHeight="1" x14ac:dyDescent="0.2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2.75" customHeight="1" x14ac:dyDescent="0.2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2.75" customHeight="1" x14ac:dyDescent="0.2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2.75" customHeight="1" x14ac:dyDescent="0.2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2.75" customHeight="1" x14ac:dyDescent="0.2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2.75" customHeight="1" x14ac:dyDescent="0.2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2.75" customHeight="1" x14ac:dyDescent="0.2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2.75" customHeight="1" x14ac:dyDescent="0.2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2.75" customHeight="1" x14ac:dyDescent="0.2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2.75" customHeight="1" x14ac:dyDescent="0.2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2.75" customHeight="1" x14ac:dyDescent="0.2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2.75" customHeight="1" x14ac:dyDescent="0.2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2.75" customHeight="1" x14ac:dyDescent="0.2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2.75" customHeight="1" x14ac:dyDescent="0.2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2.75" customHeight="1" x14ac:dyDescent="0.2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2.75" customHeight="1" x14ac:dyDescent="0.2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2.75" customHeight="1" x14ac:dyDescent="0.2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2.75" customHeight="1" x14ac:dyDescent="0.2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2.75" customHeight="1" x14ac:dyDescent="0.2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2.75" customHeight="1" x14ac:dyDescent="0.2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2.75" customHeight="1" x14ac:dyDescent="0.2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2.75" customHeight="1" x14ac:dyDescent="0.2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2.75" customHeight="1" x14ac:dyDescent="0.2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2.75" customHeight="1" x14ac:dyDescent="0.2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2.75" customHeight="1" x14ac:dyDescent="0.2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2.75" customHeight="1" x14ac:dyDescent="0.2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2.75" customHeight="1" x14ac:dyDescent="0.2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2.75" customHeight="1" x14ac:dyDescent="0.2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2.75" customHeight="1" x14ac:dyDescent="0.2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2.75" customHeight="1" x14ac:dyDescent="0.2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2.75" customHeight="1" x14ac:dyDescent="0.2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2.75" customHeight="1" x14ac:dyDescent="0.2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2.75" customHeight="1" x14ac:dyDescent="0.2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2.75" customHeight="1" x14ac:dyDescent="0.2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2.75" customHeight="1" x14ac:dyDescent="0.2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2.75" customHeight="1" x14ac:dyDescent="0.2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2.75" customHeight="1" x14ac:dyDescent="0.2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2.75" customHeight="1" x14ac:dyDescent="0.2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2.75" customHeight="1" x14ac:dyDescent="0.2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2.75" customHeight="1" x14ac:dyDescent="0.2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2.75" customHeight="1" x14ac:dyDescent="0.2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2.75" customHeight="1" x14ac:dyDescent="0.2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2.75" customHeight="1" x14ac:dyDescent="0.2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2.75" customHeight="1" x14ac:dyDescent="0.2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2.75" customHeight="1" x14ac:dyDescent="0.2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2.75" customHeight="1" x14ac:dyDescent="0.2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2.75" customHeight="1" x14ac:dyDescent="0.2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2.75" customHeight="1" x14ac:dyDescent="0.2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2.75" customHeight="1" x14ac:dyDescent="0.2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2.75" customHeight="1" x14ac:dyDescent="0.2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2.75" customHeight="1" x14ac:dyDescent="0.2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2.75" customHeight="1" x14ac:dyDescent="0.2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2.75" customHeight="1" x14ac:dyDescent="0.2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2.75" customHeight="1" x14ac:dyDescent="0.2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2.75" customHeight="1" x14ac:dyDescent="0.2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2.75" customHeight="1" x14ac:dyDescent="0.2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2.75" customHeight="1" x14ac:dyDescent="0.2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2.75" customHeight="1" x14ac:dyDescent="0.2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2.75" customHeight="1" x14ac:dyDescent="0.2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2.75" customHeight="1" x14ac:dyDescent="0.2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2.75" customHeight="1" x14ac:dyDescent="0.2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2.75" customHeight="1" x14ac:dyDescent="0.2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2.75" customHeight="1" x14ac:dyDescent="0.2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2.75" customHeight="1" x14ac:dyDescent="0.2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2.75" customHeight="1" x14ac:dyDescent="0.2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2.75" customHeight="1" x14ac:dyDescent="0.2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2.75" customHeight="1" x14ac:dyDescent="0.2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2.75" customHeight="1" x14ac:dyDescent="0.2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2.75" customHeight="1" x14ac:dyDescent="0.2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2.75" customHeight="1" x14ac:dyDescent="0.2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2.75" customHeight="1" x14ac:dyDescent="0.2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2.75" customHeight="1" x14ac:dyDescent="0.2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2.75" customHeight="1" x14ac:dyDescent="0.2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2.75" customHeight="1" x14ac:dyDescent="0.2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2.75" customHeight="1" x14ac:dyDescent="0.2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2.75" customHeight="1" x14ac:dyDescent="0.2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2.75" customHeight="1" x14ac:dyDescent="0.2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2.75" customHeight="1" x14ac:dyDescent="0.2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2.75" customHeight="1" x14ac:dyDescent="0.2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2.75" customHeight="1" x14ac:dyDescent="0.2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2.75" customHeight="1" x14ac:dyDescent="0.2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2.75" customHeight="1" x14ac:dyDescent="0.2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2.75" customHeight="1" x14ac:dyDescent="0.2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2.75" customHeight="1" x14ac:dyDescent="0.2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2.75" customHeight="1" x14ac:dyDescent="0.2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2.75" customHeight="1" x14ac:dyDescent="0.2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2.75" customHeight="1" x14ac:dyDescent="0.2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2.75" customHeight="1" x14ac:dyDescent="0.2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2.75" customHeight="1" x14ac:dyDescent="0.2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2.75" customHeight="1" x14ac:dyDescent="0.2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2.75" customHeight="1" x14ac:dyDescent="0.2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2.75" customHeight="1" x14ac:dyDescent="0.2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2.75" customHeight="1" x14ac:dyDescent="0.2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2.75" customHeight="1" x14ac:dyDescent="0.2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2.75" customHeight="1" x14ac:dyDescent="0.2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2.75" customHeight="1" x14ac:dyDescent="0.2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2.75" customHeight="1" x14ac:dyDescent="0.2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2.75" customHeight="1" x14ac:dyDescent="0.2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2.75" customHeight="1" x14ac:dyDescent="0.2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2.75" customHeight="1" x14ac:dyDescent="0.2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2.75" customHeight="1" x14ac:dyDescent="0.2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2.75" customHeight="1" x14ac:dyDescent="0.2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2.75" customHeight="1" x14ac:dyDescent="0.2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2.75" customHeight="1" x14ac:dyDescent="0.2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2.75" customHeight="1" x14ac:dyDescent="0.2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2.75" customHeight="1" x14ac:dyDescent="0.2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2.75" customHeight="1" x14ac:dyDescent="0.2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2.75" customHeight="1" x14ac:dyDescent="0.2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2.75" customHeight="1" x14ac:dyDescent="0.2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2.75" customHeight="1" x14ac:dyDescent="0.2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2.75" customHeight="1" x14ac:dyDescent="0.2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2.75" customHeight="1" x14ac:dyDescent="0.2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2.75" customHeight="1" x14ac:dyDescent="0.2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2.75" customHeight="1" x14ac:dyDescent="0.2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2.75" customHeight="1" x14ac:dyDescent="0.2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2.75" customHeight="1" x14ac:dyDescent="0.2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2.75" customHeight="1" x14ac:dyDescent="0.2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2.75" customHeight="1" x14ac:dyDescent="0.2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2.75" customHeight="1" x14ac:dyDescent="0.2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2.75" customHeight="1" x14ac:dyDescent="0.2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2.75" customHeight="1" x14ac:dyDescent="0.2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2.75" customHeight="1" x14ac:dyDescent="0.2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2.75" customHeight="1" x14ac:dyDescent="0.2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2.75" customHeight="1" x14ac:dyDescent="0.2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2.75" customHeight="1" x14ac:dyDescent="0.2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2.75" customHeight="1" x14ac:dyDescent="0.2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2.75" customHeight="1" x14ac:dyDescent="0.2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2.75" customHeight="1" x14ac:dyDescent="0.2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2.75" customHeight="1" x14ac:dyDescent="0.2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2.75" customHeight="1" x14ac:dyDescent="0.2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2.75" customHeight="1" x14ac:dyDescent="0.2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2.75" customHeight="1" x14ac:dyDescent="0.2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2.75" customHeight="1" x14ac:dyDescent="0.2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2.75" customHeight="1" x14ac:dyDescent="0.2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2.75" customHeight="1" x14ac:dyDescent="0.2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2.75" customHeight="1" x14ac:dyDescent="0.2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2.75" customHeight="1" x14ac:dyDescent="0.2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2.75" customHeight="1" x14ac:dyDescent="0.2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2.75" customHeight="1" x14ac:dyDescent="0.2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2.75" customHeight="1" x14ac:dyDescent="0.2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2.75" customHeight="1" x14ac:dyDescent="0.2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2.75" customHeight="1" x14ac:dyDescent="0.2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2.75" customHeight="1" x14ac:dyDescent="0.2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2.75" customHeight="1" x14ac:dyDescent="0.2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2.75" customHeight="1" x14ac:dyDescent="0.2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2.75" customHeight="1" x14ac:dyDescent="0.2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2.75" customHeight="1" x14ac:dyDescent="0.2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2.75" customHeight="1" x14ac:dyDescent="0.2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2.75" customHeight="1" x14ac:dyDescent="0.2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2.75" customHeight="1" x14ac:dyDescent="0.2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2.75" customHeight="1" x14ac:dyDescent="0.2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2.75" customHeight="1" x14ac:dyDescent="0.2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2.75" customHeight="1" x14ac:dyDescent="0.2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2.75" customHeight="1" x14ac:dyDescent="0.2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2.75" customHeight="1" x14ac:dyDescent="0.2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2.75" customHeight="1" x14ac:dyDescent="0.2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2.75" customHeight="1" x14ac:dyDescent="0.2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2.75" customHeight="1" x14ac:dyDescent="0.2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2.75" customHeight="1" x14ac:dyDescent="0.2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2.75" customHeight="1" x14ac:dyDescent="0.2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2.75" customHeight="1" x14ac:dyDescent="0.2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2.75" customHeight="1" x14ac:dyDescent="0.2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2.75" customHeight="1" x14ac:dyDescent="0.2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2.75" customHeight="1" x14ac:dyDescent="0.2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2.75" customHeight="1" x14ac:dyDescent="0.2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2.75" customHeight="1" x14ac:dyDescent="0.2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2.75" customHeight="1" x14ac:dyDescent="0.2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2.75" customHeight="1" x14ac:dyDescent="0.2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2.75" customHeight="1" x14ac:dyDescent="0.2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2.75" customHeight="1" x14ac:dyDescent="0.2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2.75" customHeight="1" x14ac:dyDescent="0.2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2.75" customHeight="1" x14ac:dyDescent="0.2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2.75" customHeight="1" x14ac:dyDescent="0.2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2.75" customHeight="1" x14ac:dyDescent="0.2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2.75" customHeight="1" x14ac:dyDescent="0.2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2.75" customHeight="1" x14ac:dyDescent="0.2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2.75" customHeight="1" x14ac:dyDescent="0.2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2.75" customHeight="1" x14ac:dyDescent="0.2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2.75" customHeight="1" x14ac:dyDescent="0.2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2.75" customHeight="1" x14ac:dyDescent="0.2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2.75" customHeight="1" x14ac:dyDescent="0.2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2.75" customHeight="1" x14ac:dyDescent="0.2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2.75" customHeight="1" x14ac:dyDescent="0.2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2.75" customHeight="1" x14ac:dyDescent="0.2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2.75" customHeight="1" x14ac:dyDescent="0.2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2.75" customHeight="1" x14ac:dyDescent="0.2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2.75" customHeight="1" x14ac:dyDescent="0.2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2.75" customHeight="1" x14ac:dyDescent="0.2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2.75" customHeight="1" x14ac:dyDescent="0.2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2.75" customHeight="1" x14ac:dyDescent="0.2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2.75" customHeight="1" x14ac:dyDescent="0.2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2.75" customHeight="1" x14ac:dyDescent="0.2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2.75" customHeight="1" x14ac:dyDescent="0.2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2.75" customHeight="1" x14ac:dyDescent="0.2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2.75" customHeight="1" x14ac:dyDescent="0.2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2.75" customHeight="1" x14ac:dyDescent="0.2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2.75" customHeight="1" x14ac:dyDescent="0.2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2.75" customHeight="1" x14ac:dyDescent="0.2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2.75" customHeight="1" x14ac:dyDescent="0.2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2.75" customHeight="1" x14ac:dyDescent="0.2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2.75" customHeight="1" x14ac:dyDescent="0.2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2.75" customHeight="1" x14ac:dyDescent="0.2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2.75" customHeight="1" x14ac:dyDescent="0.2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2.75" customHeight="1" x14ac:dyDescent="0.2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2.75" customHeight="1" x14ac:dyDescent="0.2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2.75" customHeight="1" x14ac:dyDescent="0.2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2.75" customHeight="1" x14ac:dyDescent="0.2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2.75" customHeight="1" x14ac:dyDescent="0.2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2.75" customHeight="1" x14ac:dyDescent="0.2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2.75" customHeight="1" x14ac:dyDescent="0.2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2.75" customHeight="1" x14ac:dyDescent="0.2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2.75" customHeight="1" x14ac:dyDescent="0.2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2.75" customHeight="1" x14ac:dyDescent="0.2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2.75" customHeight="1" x14ac:dyDescent="0.2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2.75" customHeight="1" x14ac:dyDescent="0.2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2.75" customHeight="1" x14ac:dyDescent="0.2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2.75" customHeight="1" x14ac:dyDescent="0.2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2.75" customHeight="1" x14ac:dyDescent="0.2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2.75" customHeight="1" x14ac:dyDescent="0.2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2.75" customHeight="1" x14ac:dyDescent="0.2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2.75" customHeight="1" x14ac:dyDescent="0.2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2.75" customHeight="1" x14ac:dyDescent="0.2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2.75" customHeight="1" x14ac:dyDescent="0.2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2.75" customHeight="1" x14ac:dyDescent="0.2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2.75" customHeight="1" x14ac:dyDescent="0.2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2.75" customHeight="1" x14ac:dyDescent="0.2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2.75" customHeight="1" x14ac:dyDescent="0.2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2.75" customHeight="1" x14ac:dyDescent="0.2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2.75" customHeight="1" x14ac:dyDescent="0.2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2.75" customHeight="1" x14ac:dyDescent="0.2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2.75" customHeight="1" x14ac:dyDescent="0.2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2.75" customHeight="1" x14ac:dyDescent="0.2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2.75" customHeight="1" x14ac:dyDescent="0.2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2.75" customHeight="1" x14ac:dyDescent="0.2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2.75" customHeight="1" x14ac:dyDescent="0.2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2.75" customHeight="1" x14ac:dyDescent="0.2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2.75" customHeight="1" x14ac:dyDescent="0.2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2.75" customHeight="1" x14ac:dyDescent="0.2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2.75" customHeight="1" x14ac:dyDescent="0.2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2.75" customHeight="1" x14ac:dyDescent="0.2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2.75" customHeight="1" x14ac:dyDescent="0.2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2.75" customHeight="1" x14ac:dyDescent="0.2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2.75" customHeight="1" x14ac:dyDescent="0.2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2.75" customHeight="1" x14ac:dyDescent="0.2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2.75" customHeight="1" x14ac:dyDescent="0.2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2.75" customHeight="1" x14ac:dyDescent="0.2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2.75" customHeight="1" x14ac:dyDescent="0.2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2.75" customHeight="1" x14ac:dyDescent="0.2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2.75" customHeight="1" x14ac:dyDescent="0.2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2.75" customHeight="1" x14ac:dyDescent="0.2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2.75" customHeight="1" x14ac:dyDescent="0.2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2.75" customHeight="1" x14ac:dyDescent="0.2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2.75" customHeight="1" x14ac:dyDescent="0.2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2.75" customHeight="1" x14ac:dyDescent="0.2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2.75" customHeight="1" x14ac:dyDescent="0.2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2.75" customHeight="1" x14ac:dyDescent="0.2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2.75" customHeight="1" x14ac:dyDescent="0.2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2.75" customHeight="1" x14ac:dyDescent="0.2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2.75" customHeight="1" x14ac:dyDescent="0.2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2.75" customHeight="1" x14ac:dyDescent="0.2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2.75" customHeight="1" x14ac:dyDescent="0.2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2.75" customHeight="1" x14ac:dyDescent="0.2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2.75" customHeight="1" x14ac:dyDescent="0.2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2.75" customHeight="1" x14ac:dyDescent="0.2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2.75" customHeight="1" x14ac:dyDescent="0.2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2.75" customHeight="1" x14ac:dyDescent="0.2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2.75" customHeight="1" x14ac:dyDescent="0.2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2.75" customHeight="1" x14ac:dyDescent="0.2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2.75" customHeight="1" x14ac:dyDescent="0.2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2.75" customHeight="1" x14ac:dyDescent="0.2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2.75" customHeight="1" x14ac:dyDescent="0.2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2.75" customHeight="1" x14ac:dyDescent="0.2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2.75" customHeight="1" x14ac:dyDescent="0.2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2.75" customHeight="1" x14ac:dyDescent="0.2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2.75" customHeight="1" x14ac:dyDescent="0.2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2.75" customHeight="1" x14ac:dyDescent="0.2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2.75" customHeight="1" x14ac:dyDescent="0.2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2.75" customHeight="1" x14ac:dyDescent="0.2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2.75" customHeight="1" x14ac:dyDescent="0.2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2.75" customHeight="1" x14ac:dyDescent="0.2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2.75" customHeight="1" x14ac:dyDescent="0.2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2.75" customHeight="1" x14ac:dyDescent="0.2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2.75" customHeight="1" x14ac:dyDescent="0.2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2.75" customHeight="1" x14ac:dyDescent="0.2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2.75" customHeight="1" x14ac:dyDescent="0.2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2.75" customHeight="1" x14ac:dyDescent="0.2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2.75" customHeight="1" x14ac:dyDescent="0.2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2.75" customHeight="1" x14ac:dyDescent="0.2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2.75" customHeight="1" x14ac:dyDescent="0.2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2.75" customHeight="1" x14ac:dyDescent="0.2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2.75" customHeight="1" x14ac:dyDescent="0.2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2.75" customHeight="1" x14ac:dyDescent="0.2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2.75" customHeight="1" x14ac:dyDescent="0.2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2.75" customHeight="1" x14ac:dyDescent="0.2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2.75" customHeight="1" x14ac:dyDescent="0.2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2.75" customHeight="1" x14ac:dyDescent="0.2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2.75" customHeight="1" x14ac:dyDescent="0.2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2.75" customHeight="1" x14ac:dyDescent="0.2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2.75" customHeight="1" x14ac:dyDescent="0.2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2.75" customHeight="1" x14ac:dyDescent="0.2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2.75" customHeight="1" x14ac:dyDescent="0.2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2.75" customHeight="1" x14ac:dyDescent="0.2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2.75" customHeight="1" x14ac:dyDescent="0.2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2.75" customHeight="1" x14ac:dyDescent="0.2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2.75" customHeight="1" x14ac:dyDescent="0.2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2.75" customHeight="1" x14ac:dyDescent="0.2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2.75" customHeight="1" x14ac:dyDescent="0.2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2.75" customHeight="1" x14ac:dyDescent="0.2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2.75" customHeight="1" x14ac:dyDescent="0.2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2.75" customHeight="1" x14ac:dyDescent="0.2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2.75" customHeight="1" x14ac:dyDescent="0.2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2.75" customHeight="1" x14ac:dyDescent="0.2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2.75" customHeight="1" x14ac:dyDescent="0.2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2.75" customHeight="1" x14ac:dyDescent="0.2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2.75" customHeight="1" x14ac:dyDescent="0.2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2.75" customHeight="1" x14ac:dyDescent="0.2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2.75" customHeight="1" x14ac:dyDescent="0.2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2.75" customHeight="1" x14ac:dyDescent="0.2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2.75" customHeight="1" x14ac:dyDescent="0.2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2.75" customHeight="1" x14ac:dyDescent="0.2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2.75" customHeight="1" x14ac:dyDescent="0.2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2.75" customHeight="1" x14ac:dyDescent="0.2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2.75" customHeight="1" x14ac:dyDescent="0.2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2.75" customHeight="1" x14ac:dyDescent="0.2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2.75" customHeight="1" x14ac:dyDescent="0.2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2.75" customHeight="1" x14ac:dyDescent="0.2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2.75" customHeight="1" x14ac:dyDescent="0.2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2.75" customHeight="1" x14ac:dyDescent="0.2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2.75" customHeight="1" x14ac:dyDescent="0.2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2.75" customHeight="1" x14ac:dyDescent="0.2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2.75" customHeight="1" x14ac:dyDescent="0.2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2.75" customHeight="1" x14ac:dyDescent="0.2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2.75" customHeight="1" x14ac:dyDescent="0.2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2.75" customHeight="1" x14ac:dyDescent="0.2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2.75" customHeight="1" x14ac:dyDescent="0.2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2.75" customHeight="1" x14ac:dyDescent="0.2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2.75" customHeight="1" x14ac:dyDescent="0.2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2.75" customHeight="1" x14ac:dyDescent="0.2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2.75" customHeight="1" x14ac:dyDescent="0.2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2.75" customHeight="1" x14ac:dyDescent="0.2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2.75" customHeight="1" x14ac:dyDescent="0.2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2.75" customHeight="1" x14ac:dyDescent="0.2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2.75" customHeight="1" x14ac:dyDescent="0.2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2.75" customHeight="1" x14ac:dyDescent="0.2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2.75" customHeight="1" x14ac:dyDescent="0.2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2.75" customHeight="1" x14ac:dyDescent="0.2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2.75" customHeight="1" x14ac:dyDescent="0.2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2.75" customHeight="1" x14ac:dyDescent="0.2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2.75" customHeight="1" x14ac:dyDescent="0.2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2.75" customHeight="1" x14ac:dyDescent="0.2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2.75" customHeight="1" x14ac:dyDescent="0.2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2.75" customHeight="1" x14ac:dyDescent="0.2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2.75" customHeight="1" x14ac:dyDescent="0.2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2.75" customHeight="1" x14ac:dyDescent="0.2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2.75" customHeight="1" x14ac:dyDescent="0.2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2.75" customHeight="1" x14ac:dyDescent="0.2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2.75" customHeight="1" x14ac:dyDescent="0.2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2.75" customHeight="1" x14ac:dyDescent="0.2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2.75" customHeight="1" x14ac:dyDescent="0.2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2.75" customHeight="1" x14ac:dyDescent="0.2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2.75" customHeight="1" x14ac:dyDescent="0.2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2.75" customHeight="1" x14ac:dyDescent="0.2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2.75" customHeight="1" x14ac:dyDescent="0.2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2.75" customHeight="1" x14ac:dyDescent="0.2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2.75" customHeight="1" x14ac:dyDescent="0.2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2.75" customHeight="1" x14ac:dyDescent="0.2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2.75" customHeight="1" x14ac:dyDescent="0.2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2.75" customHeight="1" x14ac:dyDescent="0.2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2.75" customHeight="1" x14ac:dyDescent="0.2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2.75" customHeight="1" x14ac:dyDescent="0.2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2.75" customHeight="1" x14ac:dyDescent="0.2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2.75" customHeight="1" x14ac:dyDescent="0.2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2.75" customHeight="1" x14ac:dyDescent="0.2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2.75" customHeight="1" x14ac:dyDescent="0.2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2.75" customHeight="1" x14ac:dyDescent="0.2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2.75" customHeight="1" x14ac:dyDescent="0.2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2.75" customHeight="1" x14ac:dyDescent="0.2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2.75" customHeight="1" x14ac:dyDescent="0.2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2.75" customHeight="1" x14ac:dyDescent="0.2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2.75" customHeight="1" x14ac:dyDescent="0.2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2.75" customHeight="1" x14ac:dyDescent="0.2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2.75" customHeight="1" x14ac:dyDescent="0.2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2.75" customHeight="1" x14ac:dyDescent="0.2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2.75" customHeight="1" x14ac:dyDescent="0.2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2.75" customHeight="1" x14ac:dyDescent="0.2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2.75" customHeight="1" x14ac:dyDescent="0.2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2.75" customHeight="1" x14ac:dyDescent="0.2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2.75" customHeight="1" x14ac:dyDescent="0.2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2.75" customHeight="1" x14ac:dyDescent="0.2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2.75" customHeight="1" x14ac:dyDescent="0.2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2.75" customHeight="1" x14ac:dyDescent="0.2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2.75" customHeight="1" x14ac:dyDescent="0.2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2.75" customHeight="1" x14ac:dyDescent="0.2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2.75" customHeight="1" x14ac:dyDescent="0.2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2.75" customHeight="1" x14ac:dyDescent="0.2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2.75" customHeight="1" x14ac:dyDescent="0.2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2.75" customHeight="1" x14ac:dyDescent="0.2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2.75" customHeight="1" x14ac:dyDescent="0.2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2.75" customHeight="1" x14ac:dyDescent="0.2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2.75" customHeight="1" x14ac:dyDescent="0.2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2.75" customHeight="1" x14ac:dyDescent="0.2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2.75" customHeight="1" x14ac:dyDescent="0.2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2.75" customHeight="1" x14ac:dyDescent="0.2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2.75" customHeight="1" x14ac:dyDescent="0.2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2.75" customHeight="1" x14ac:dyDescent="0.2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2.75" customHeight="1" x14ac:dyDescent="0.2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2.75" customHeight="1" x14ac:dyDescent="0.2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2.75" customHeight="1" x14ac:dyDescent="0.2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2.75" customHeight="1" x14ac:dyDescent="0.2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2.75" customHeight="1" x14ac:dyDescent="0.2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2.75" customHeight="1" x14ac:dyDescent="0.2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2.75" customHeight="1" x14ac:dyDescent="0.2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2.75" customHeight="1" x14ac:dyDescent="0.2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2.75" customHeight="1" x14ac:dyDescent="0.2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2.75" customHeight="1" x14ac:dyDescent="0.2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2.75" customHeight="1" x14ac:dyDescent="0.2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2.75" customHeight="1" x14ac:dyDescent="0.2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2.75" customHeight="1" x14ac:dyDescent="0.2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2.75" customHeight="1" x14ac:dyDescent="0.2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2.75" customHeight="1" x14ac:dyDescent="0.2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2.75" customHeight="1" x14ac:dyDescent="0.2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2.75" customHeight="1" x14ac:dyDescent="0.2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2.75" customHeight="1" x14ac:dyDescent="0.2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2.75" customHeight="1" x14ac:dyDescent="0.2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2.75" customHeight="1" x14ac:dyDescent="0.2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2.75" customHeight="1" x14ac:dyDescent="0.2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2.75" customHeight="1" x14ac:dyDescent="0.2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2.75" customHeight="1" x14ac:dyDescent="0.2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2.75" customHeight="1" x14ac:dyDescent="0.2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2.75" customHeight="1" x14ac:dyDescent="0.2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2.75" customHeight="1" x14ac:dyDescent="0.2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2.75" customHeight="1" x14ac:dyDescent="0.2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2.75" customHeight="1" x14ac:dyDescent="0.2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2.75" customHeight="1" x14ac:dyDescent="0.2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2.75" customHeight="1" x14ac:dyDescent="0.2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2.75" customHeight="1" x14ac:dyDescent="0.2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2.75" customHeight="1" x14ac:dyDescent="0.2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2.75" customHeight="1" x14ac:dyDescent="0.2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2.75" customHeight="1" x14ac:dyDescent="0.2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2.75" customHeight="1" x14ac:dyDescent="0.2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2.75" customHeight="1" x14ac:dyDescent="0.2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2.75" customHeight="1" x14ac:dyDescent="0.2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2.75" customHeight="1" x14ac:dyDescent="0.2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2.75" customHeight="1" x14ac:dyDescent="0.2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2.75" customHeight="1" x14ac:dyDescent="0.2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2.75" customHeight="1" x14ac:dyDescent="0.2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2.75" customHeight="1" x14ac:dyDescent="0.2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2.75" customHeight="1" x14ac:dyDescent="0.2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2.75" customHeight="1" x14ac:dyDescent="0.2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2.75" customHeight="1" x14ac:dyDescent="0.2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2.75" customHeight="1" x14ac:dyDescent="0.2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2.75" customHeight="1" x14ac:dyDescent="0.2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2.75" customHeight="1" x14ac:dyDescent="0.2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2.75" customHeight="1" x14ac:dyDescent="0.2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2.75" customHeight="1" x14ac:dyDescent="0.2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2.75" customHeight="1" x14ac:dyDescent="0.2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2.75" customHeight="1" x14ac:dyDescent="0.2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2.75" customHeight="1" x14ac:dyDescent="0.2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2.75" customHeight="1" x14ac:dyDescent="0.2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2.75" customHeight="1" x14ac:dyDescent="0.2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2.75" customHeight="1" x14ac:dyDescent="0.2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2.75" customHeight="1" x14ac:dyDescent="0.2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2.75" customHeight="1" x14ac:dyDescent="0.2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2.75" customHeight="1" x14ac:dyDescent="0.2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2.75" customHeight="1" x14ac:dyDescent="0.2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2.75" customHeight="1" x14ac:dyDescent="0.2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2.75" customHeight="1" x14ac:dyDescent="0.2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2.75" customHeight="1" x14ac:dyDescent="0.2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2.75" customHeight="1" x14ac:dyDescent="0.2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2.75" customHeight="1" x14ac:dyDescent="0.2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2.75" customHeight="1" x14ac:dyDescent="0.2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2.75" customHeight="1" x14ac:dyDescent="0.2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2.75" customHeight="1" x14ac:dyDescent="0.2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2.75" customHeight="1" x14ac:dyDescent="0.2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2.75" customHeight="1" x14ac:dyDescent="0.2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2.75" customHeight="1" x14ac:dyDescent="0.2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2.75" customHeight="1" x14ac:dyDescent="0.2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2.75" customHeight="1" x14ac:dyDescent="0.2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2.75" customHeight="1" x14ac:dyDescent="0.2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2.75" customHeight="1" x14ac:dyDescent="0.2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2.75" customHeight="1" x14ac:dyDescent="0.2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2.75" customHeight="1" x14ac:dyDescent="0.2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2.75" customHeight="1" x14ac:dyDescent="0.2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2.75" customHeight="1" x14ac:dyDescent="0.2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2.75" customHeight="1" x14ac:dyDescent="0.2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2.75" customHeight="1" x14ac:dyDescent="0.2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2.75" customHeight="1" x14ac:dyDescent="0.2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2.75" customHeight="1" x14ac:dyDescent="0.2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2.75" customHeight="1" x14ac:dyDescent="0.2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2.75" customHeight="1" x14ac:dyDescent="0.2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2.75" customHeight="1" x14ac:dyDescent="0.2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2.75" customHeight="1" x14ac:dyDescent="0.2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2.75" customHeight="1" x14ac:dyDescent="0.2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2.75" customHeight="1" x14ac:dyDescent="0.2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2.75" customHeight="1" x14ac:dyDescent="0.2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2.75" customHeight="1" x14ac:dyDescent="0.2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2.75" customHeight="1" x14ac:dyDescent="0.2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2.75" customHeight="1" x14ac:dyDescent="0.2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2.75" customHeight="1" x14ac:dyDescent="0.2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2.75" customHeight="1" x14ac:dyDescent="0.2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2.75" customHeight="1" x14ac:dyDescent="0.2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2.75" customHeight="1" x14ac:dyDescent="0.2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2.75" customHeight="1" x14ac:dyDescent="0.2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2.75" customHeight="1" x14ac:dyDescent="0.2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2.75" customHeight="1" x14ac:dyDescent="0.2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2.75" customHeight="1" x14ac:dyDescent="0.2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2.75" customHeight="1" x14ac:dyDescent="0.2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2.75" customHeight="1" x14ac:dyDescent="0.2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2.75" customHeight="1" x14ac:dyDescent="0.2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2.75" customHeight="1" x14ac:dyDescent="0.2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2.75" customHeight="1" x14ac:dyDescent="0.2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2.75" customHeight="1" x14ac:dyDescent="0.2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2.75" customHeight="1" x14ac:dyDescent="0.2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2.75" customHeight="1" x14ac:dyDescent="0.2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2.75" customHeight="1" x14ac:dyDescent="0.2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2.75" customHeight="1" x14ac:dyDescent="0.2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2.75" customHeight="1" x14ac:dyDescent="0.2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2.75" customHeight="1" x14ac:dyDescent="0.2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2.75" customHeight="1" x14ac:dyDescent="0.2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2.75" customHeight="1" x14ac:dyDescent="0.2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2.75" customHeight="1" x14ac:dyDescent="0.2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2.75" customHeight="1" x14ac:dyDescent="0.2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2.75" customHeight="1" x14ac:dyDescent="0.2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2.75" customHeight="1" x14ac:dyDescent="0.2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2.75" customHeight="1" x14ac:dyDescent="0.2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12.75" customHeight="1" x14ac:dyDescent="0.2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12.75" customHeight="1" x14ac:dyDescent="0.2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12.75" customHeight="1" x14ac:dyDescent="0.2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12.75" customHeight="1" x14ac:dyDescent="0.2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12.75" customHeight="1" x14ac:dyDescent="0.2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12.75" customHeight="1" x14ac:dyDescent="0.2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12.75" customHeight="1" x14ac:dyDescent="0.2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12.75" customHeight="1" x14ac:dyDescent="0.2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12.75" customHeight="1" x14ac:dyDescent="0.2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12.75" customHeight="1" x14ac:dyDescent="0.2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12.75" customHeight="1" x14ac:dyDescent="0.2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12.75" customHeight="1" x14ac:dyDescent="0.2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12.75" customHeight="1" x14ac:dyDescent="0.2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12.75" customHeight="1" x14ac:dyDescent="0.2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12.75" customHeight="1" x14ac:dyDescent="0.2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12.75" customHeight="1" x14ac:dyDescent="0.2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12.75" customHeight="1" x14ac:dyDescent="0.2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12.75" customHeight="1" x14ac:dyDescent="0.2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12.75" customHeight="1" x14ac:dyDescent="0.2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12.75" customHeight="1" x14ac:dyDescent="0.2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12.75" customHeight="1" x14ac:dyDescent="0.2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12.75" customHeight="1" x14ac:dyDescent="0.2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12.75" customHeight="1" x14ac:dyDescent="0.2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12.75" customHeight="1" x14ac:dyDescent="0.2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12.75" customHeight="1" x14ac:dyDescent="0.2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12.75" customHeight="1" x14ac:dyDescent="0.2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12.75" customHeight="1" x14ac:dyDescent="0.2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12.75" customHeight="1" x14ac:dyDescent="0.2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12.75" customHeight="1" x14ac:dyDescent="0.2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12.75" customHeight="1" x14ac:dyDescent="0.2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12.75" customHeight="1" x14ac:dyDescent="0.2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12.75" customHeight="1" x14ac:dyDescent="0.2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12.75" customHeight="1" x14ac:dyDescent="0.2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12.75" customHeight="1" x14ac:dyDescent="0.2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12.75" customHeight="1" x14ac:dyDescent="0.2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12.75" customHeight="1" x14ac:dyDescent="0.2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12.75" customHeight="1" x14ac:dyDescent="0.2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12.75" customHeight="1" x14ac:dyDescent="0.2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12.75" customHeight="1" x14ac:dyDescent="0.2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12.75" customHeight="1" x14ac:dyDescent="0.2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12.75" customHeight="1" x14ac:dyDescent="0.2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12.75" customHeight="1" x14ac:dyDescent="0.2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12.75" customHeight="1" x14ac:dyDescent="0.2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12.75" customHeight="1" x14ac:dyDescent="0.2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12.75" customHeight="1" x14ac:dyDescent="0.2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12.75" customHeight="1" x14ac:dyDescent="0.2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12.75" customHeight="1" x14ac:dyDescent="0.2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12.75" customHeight="1" x14ac:dyDescent="0.2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12.75" customHeight="1" x14ac:dyDescent="0.2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12.75" customHeight="1" x14ac:dyDescent="0.2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12.75" customHeight="1" x14ac:dyDescent="0.2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 ht="12.75" customHeight="1" x14ac:dyDescent="0.2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ht="12.75" customHeight="1" x14ac:dyDescent="0.2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ht="12.75" customHeight="1" x14ac:dyDescent="0.2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 ht="12.75" customHeight="1" x14ac:dyDescent="0.2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ht="12.75" customHeight="1" x14ac:dyDescent="0.2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 ht="12.75" customHeight="1" x14ac:dyDescent="0.2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 ht="12.75" customHeight="1" x14ac:dyDescent="0.2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spans="1:26" ht="12.75" customHeight="1" x14ac:dyDescent="0.2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spans="1:26" ht="12.75" customHeight="1" x14ac:dyDescent="0.2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spans="1:26" ht="12.75" customHeight="1" x14ac:dyDescent="0.2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spans="1:26" ht="12.75" customHeight="1" x14ac:dyDescent="0.2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E1000"/>
  <sheetViews>
    <sheetView zoomScale="125" zoomScaleNormal="125" workbookViewId="0">
      <selection activeCell="F14" sqref="F14"/>
    </sheetView>
  </sheetViews>
  <sheetFormatPr defaultColWidth="14.375" defaultRowHeight="15" customHeight="1" x14ac:dyDescent="0.2"/>
  <cols>
    <col min="1" max="1" width="8" customWidth="1"/>
    <col min="2" max="2" width="8.75" customWidth="1"/>
    <col min="3" max="3" width="8" customWidth="1"/>
    <col min="4" max="4" width="9.375" customWidth="1"/>
    <col min="5" max="6" width="8" customWidth="1"/>
    <col min="7" max="11" width="9" customWidth="1"/>
    <col min="12" max="13" width="8" customWidth="1"/>
    <col min="14" max="14" width="10.625" customWidth="1"/>
    <col min="15" max="26" width="8" customWidth="1"/>
  </cols>
  <sheetData>
    <row r="1" spans="1:83" ht="12.75" customHeight="1" x14ac:dyDescent="0.2">
      <c r="A1" s="3" t="s">
        <v>181</v>
      </c>
      <c r="B1" s="132"/>
      <c r="C1" s="132"/>
      <c r="D1" s="132"/>
      <c r="E1" s="132"/>
      <c r="G1" s="56"/>
      <c r="H1" s="56"/>
      <c r="I1" s="56"/>
      <c r="J1" s="56"/>
      <c r="K1" s="56"/>
      <c r="L1" s="56"/>
      <c r="N1" s="1" t="s">
        <v>182</v>
      </c>
      <c r="O1" s="1"/>
      <c r="P1" s="1"/>
      <c r="CA1" s="2" t="s">
        <v>2</v>
      </c>
      <c r="CB1" s="4" t="s">
        <v>3</v>
      </c>
      <c r="CC1" s="18">
        <f>CD7/CB12</f>
        <v>0.11850358858111232</v>
      </c>
    </row>
    <row r="2" spans="1:83" ht="12.75" customHeight="1" x14ac:dyDescent="0.2">
      <c r="G2" s="56"/>
      <c r="H2" s="56"/>
      <c r="I2" s="56"/>
      <c r="J2" s="56"/>
      <c r="K2" s="56"/>
      <c r="L2" s="56"/>
      <c r="N2" s="1" t="s">
        <v>158</v>
      </c>
      <c r="O2" s="1"/>
      <c r="P2" s="1"/>
      <c r="CB2" s="4" t="s">
        <v>85</v>
      </c>
      <c r="CC2" s="13" t="s">
        <v>183</v>
      </c>
    </row>
    <row r="3" spans="1:83" ht="12.75" customHeight="1" x14ac:dyDescent="0.2">
      <c r="A3" s="25" t="s">
        <v>184</v>
      </c>
      <c r="B3" s="25"/>
      <c r="C3" s="25"/>
      <c r="E3" s="77" t="s">
        <v>185</v>
      </c>
      <c r="F3" s="78">
        <f>CC1</f>
        <v>0.11850358858111232</v>
      </c>
      <c r="G3" s="56"/>
      <c r="H3" s="56"/>
      <c r="I3" s="56"/>
      <c r="J3" s="56"/>
      <c r="K3" s="56"/>
      <c r="L3" s="56"/>
      <c r="N3" s="1"/>
      <c r="O3" s="1"/>
      <c r="P3" s="1"/>
      <c r="CA3" s="2" t="s">
        <v>10</v>
      </c>
      <c r="CB3" s="8"/>
      <c r="CC3" s="8"/>
    </row>
    <row r="4" spans="1:83" ht="12.75" customHeight="1" x14ac:dyDescent="0.2">
      <c r="B4" s="1" t="s">
        <v>186</v>
      </c>
      <c r="C4" s="1" t="s">
        <v>187</v>
      </c>
      <c r="E4" s="1" t="s">
        <v>85</v>
      </c>
      <c r="F4" s="6">
        <v>1.96</v>
      </c>
      <c r="G4" s="56"/>
      <c r="H4" s="56"/>
      <c r="I4" s="56"/>
      <c r="J4" s="56"/>
      <c r="K4" s="56"/>
      <c r="L4" s="56"/>
      <c r="N4" s="2" t="s">
        <v>188</v>
      </c>
    </row>
    <row r="5" spans="1:83" ht="12.75" customHeight="1" x14ac:dyDescent="0.2">
      <c r="A5" s="1" t="s">
        <v>189</v>
      </c>
      <c r="B5" s="47">
        <v>13</v>
      </c>
      <c r="C5" s="48">
        <v>4</v>
      </c>
      <c r="G5" s="56"/>
      <c r="H5" s="56"/>
      <c r="I5" s="56"/>
      <c r="J5" s="56"/>
      <c r="K5" s="56"/>
      <c r="L5" s="56"/>
      <c r="N5" s="2" t="s">
        <v>190</v>
      </c>
      <c r="CA5" s="2" t="s">
        <v>189</v>
      </c>
      <c r="CB5" s="12">
        <f>$B5</f>
        <v>13</v>
      </c>
      <c r="CC5" s="12">
        <f>$C5</f>
        <v>4</v>
      </c>
      <c r="CD5" s="13">
        <f t="shared" ref="CD5:CD6" si="0">CB5+CC5</f>
        <v>17</v>
      </c>
    </row>
    <row r="6" spans="1:83" ht="12.75" customHeight="1" x14ac:dyDescent="0.2">
      <c r="A6" s="1" t="s">
        <v>25</v>
      </c>
      <c r="B6" s="48">
        <v>83</v>
      </c>
      <c r="C6" s="48">
        <v>24</v>
      </c>
      <c r="G6" s="56"/>
      <c r="H6" s="56"/>
      <c r="I6" s="56"/>
      <c r="J6" s="56"/>
      <c r="K6" s="56"/>
      <c r="L6" s="56"/>
      <c r="CA6" s="2" t="s">
        <v>25</v>
      </c>
      <c r="CB6" s="12">
        <f>$B6</f>
        <v>83</v>
      </c>
      <c r="CC6" s="12">
        <f>$C6</f>
        <v>24</v>
      </c>
      <c r="CD6" s="13">
        <f t="shared" si="0"/>
        <v>107</v>
      </c>
    </row>
    <row r="7" spans="1:83" ht="12.75" customHeight="1" x14ac:dyDescent="0.2">
      <c r="A7" s="1" t="s">
        <v>30</v>
      </c>
      <c r="B7" s="49">
        <f>CB9</f>
        <v>15.66265060240964</v>
      </c>
      <c r="C7" s="49">
        <f>CC9</f>
        <v>16.666666666666664</v>
      </c>
      <c r="G7" s="56"/>
      <c r="H7" s="56"/>
      <c r="I7" s="56"/>
      <c r="J7" s="56"/>
      <c r="K7" s="56"/>
      <c r="L7" s="56"/>
      <c r="N7" s="2" t="s">
        <v>161</v>
      </c>
      <c r="O7" s="8" t="s">
        <v>191</v>
      </c>
      <c r="P7" s="8" t="s">
        <v>120</v>
      </c>
      <c r="Q7" s="136" t="s">
        <v>163</v>
      </c>
      <c r="CA7" s="2" t="s">
        <v>27</v>
      </c>
      <c r="CB7" s="13">
        <f t="shared" ref="CB7:CC7" si="1">CB5/CB6</f>
        <v>0.15662650602409639</v>
      </c>
      <c r="CC7" s="13">
        <f t="shared" si="1"/>
        <v>0.16666666666666666</v>
      </c>
      <c r="CD7" s="13">
        <f>ABS(CB7-CC7)</f>
        <v>1.0040160642570267E-2</v>
      </c>
    </row>
    <row r="8" spans="1:83" ht="12.75" customHeight="1" x14ac:dyDescent="0.2">
      <c r="A8" s="1"/>
      <c r="G8" s="56"/>
      <c r="H8" s="56"/>
      <c r="I8" s="56"/>
      <c r="J8" s="56"/>
      <c r="K8" s="56"/>
      <c r="L8" s="56"/>
      <c r="N8" s="2" t="s">
        <v>164</v>
      </c>
      <c r="P8" s="6">
        <v>1.96</v>
      </c>
      <c r="CA8" s="2" t="s">
        <v>29</v>
      </c>
      <c r="CB8" s="13">
        <f t="shared" ref="CB8:CC8" si="2">1/CB6</f>
        <v>1.2048192771084338E-2</v>
      </c>
      <c r="CC8" s="13">
        <f t="shared" si="2"/>
        <v>4.1666666666666664E-2</v>
      </c>
      <c r="CD8" s="13">
        <f>CB8+CC8</f>
        <v>5.3714859437751006E-2</v>
      </c>
    </row>
    <row r="9" spans="1:83" ht="12.75" customHeight="1" x14ac:dyDescent="0.2">
      <c r="A9" s="20" t="s">
        <v>192</v>
      </c>
      <c r="B9" s="20"/>
      <c r="C9" s="20"/>
      <c r="D9" s="20"/>
      <c r="E9" s="20"/>
      <c r="G9" s="56"/>
      <c r="H9" s="56"/>
      <c r="I9" s="56"/>
      <c r="J9" s="56"/>
      <c r="K9" s="56"/>
      <c r="L9" s="56"/>
      <c r="N9" s="2" t="s">
        <v>166</v>
      </c>
      <c r="P9" s="6">
        <v>1.96</v>
      </c>
      <c r="CA9" s="2" t="s">
        <v>30</v>
      </c>
      <c r="CB9" s="50">
        <f t="shared" ref="CB9:CC9" si="3">CB7*100</f>
        <v>15.66265060240964</v>
      </c>
      <c r="CC9" s="50">
        <f t="shared" si="3"/>
        <v>16.666666666666664</v>
      </c>
      <c r="CD9" s="13"/>
    </row>
    <row r="10" spans="1:83" ht="12.75" customHeight="1" x14ac:dyDescent="0.2">
      <c r="A10" s="20" t="s">
        <v>193</v>
      </c>
      <c r="B10" s="20"/>
      <c r="C10" s="20"/>
      <c r="D10" s="20"/>
      <c r="E10" s="20"/>
      <c r="G10" s="56"/>
      <c r="H10" s="56"/>
      <c r="I10" s="56"/>
      <c r="J10" s="56"/>
      <c r="K10" s="56"/>
      <c r="L10" s="56"/>
      <c r="N10" s="2" t="s">
        <v>170</v>
      </c>
      <c r="P10" s="6">
        <v>1.96</v>
      </c>
      <c r="CA10" s="2" t="s">
        <v>31</v>
      </c>
      <c r="CB10" s="13">
        <f>CD5/CD6</f>
        <v>0.15887850467289719</v>
      </c>
      <c r="CC10" s="13"/>
      <c r="CD10" s="13"/>
    </row>
    <row r="11" spans="1:83" ht="12.75" customHeight="1" x14ac:dyDescent="0.2">
      <c r="A11" s="51">
        <f>CA16</f>
        <v>13.186915887850466</v>
      </c>
      <c r="B11" s="51">
        <f>CB16</f>
        <v>3.8130841121495322</v>
      </c>
      <c r="C11" s="51">
        <f>CC16</f>
        <v>69.813084112149525</v>
      </c>
      <c r="D11" s="51">
        <f>CD16</f>
        <v>20.186915887850468</v>
      </c>
      <c r="E11" s="20"/>
      <c r="G11" s="56"/>
      <c r="H11" s="56"/>
      <c r="I11" s="56"/>
      <c r="J11" s="56"/>
      <c r="K11" s="56"/>
      <c r="L11" s="56"/>
      <c r="CA11" s="2" t="s">
        <v>32</v>
      </c>
      <c r="CB11" s="13">
        <f>1-CB10</f>
        <v>0.84112149532710279</v>
      </c>
      <c r="CC11" s="13"/>
      <c r="CD11" s="13"/>
    </row>
    <row r="12" spans="1:83" ht="12.75" customHeight="1" x14ac:dyDescent="0.2">
      <c r="G12" s="56"/>
      <c r="H12" s="56"/>
      <c r="I12" s="56"/>
      <c r="J12" s="56"/>
      <c r="K12" s="56"/>
      <c r="L12" s="56"/>
      <c r="N12" s="2" t="s">
        <v>194</v>
      </c>
      <c r="CA12" s="2" t="s">
        <v>33</v>
      </c>
      <c r="CB12" s="13">
        <f>SQRT(CD8*CB10*CB11)</f>
        <v>8.4724528284627135E-2</v>
      </c>
      <c r="CC12" s="13"/>
      <c r="CD12" s="13"/>
    </row>
    <row r="13" spans="1:83" ht="12.75" customHeight="1" x14ac:dyDescent="0.2">
      <c r="G13" s="56"/>
      <c r="H13" s="56"/>
      <c r="I13" s="56"/>
      <c r="J13" s="56"/>
      <c r="K13" s="56"/>
      <c r="L13" s="56"/>
      <c r="N13" s="2" t="s">
        <v>195</v>
      </c>
    </row>
    <row r="14" spans="1:83" ht="12.75" customHeight="1" x14ac:dyDescent="0.2">
      <c r="G14" s="56"/>
      <c r="H14" s="56"/>
      <c r="I14" s="56"/>
      <c r="J14" s="56"/>
      <c r="K14" s="56"/>
      <c r="L14" s="56"/>
      <c r="CA14" s="1" t="s">
        <v>192</v>
      </c>
    </row>
    <row r="15" spans="1:83" ht="12.75" customHeight="1" x14ac:dyDescent="0.2">
      <c r="G15" s="56"/>
      <c r="H15" s="56"/>
      <c r="I15" s="56"/>
      <c r="J15" s="56"/>
      <c r="K15" s="56"/>
      <c r="L15" s="56"/>
      <c r="N15" s="136" t="s">
        <v>276</v>
      </c>
      <c r="O15" s="136"/>
      <c r="P15" s="136"/>
      <c r="Q15" s="138"/>
      <c r="R15" s="138"/>
      <c r="CA15" s="1" t="s">
        <v>193</v>
      </c>
    </row>
    <row r="16" spans="1:83" ht="12.75" customHeight="1" x14ac:dyDescent="0.2">
      <c r="M16" s="1"/>
      <c r="N16" s="136" t="s">
        <v>277</v>
      </c>
      <c r="O16" s="136"/>
      <c r="P16" s="136"/>
      <c r="Q16" s="138"/>
      <c r="R16" s="138"/>
      <c r="CA16" s="40">
        <f>CB6*CB10</f>
        <v>13.186915887850466</v>
      </c>
      <c r="CB16" s="40">
        <f>CC6*CB10</f>
        <v>3.8130841121495322</v>
      </c>
      <c r="CC16" s="40">
        <f>CB6*CB11</f>
        <v>69.813084112149525</v>
      </c>
      <c r="CD16" s="40">
        <f>CC6*CB11</f>
        <v>20.186915887850468</v>
      </c>
      <c r="CE16" s="16"/>
    </row>
    <row r="17" spans="1:14" ht="12.75" customHeight="1" x14ac:dyDescent="0.2">
      <c r="M17" s="1"/>
    </row>
    <row r="18" spans="1:14" ht="12.75" customHeight="1" x14ac:dyDescent="0.2">
      <c r="A18" s="16" t="s">
        <v>69</v>
      </c>
      <c r="B18" s="16"/>
      <c r="C18" s="16"/>
      <c r="D18" s="16"/>
      <c r="E18" s="16"/>
      <c r="F18" s="16"/>
      <c r="G18" s="60"/>
      <c r="H18" s="60"/>
      <c r="I18" s="60"/>
      <c r="J18" s="60"/>
      <c r="K18" s="60"/>
      <c r="L18" s="62"/>
      <c r="M18" s="66"/>
      <c r="N18" s="60"/>
    </row>
    <row r="19" spans="1:14" ht="12.75" customHeight="1" x14ac:dyDescent="0.2">
      <c r="A19" s="16" t="s">
        <v>71</v>
      </c>
      <c r="B19" s="16"/>
      <c r="C19" s="16"/>
      <c r="D19" s="16"/>
      <c r="E19" s="16"/>
      <c r="F19" s="16"/>
      <c r="G19" s="62"/>
      <c r="H19" s="62"/>
      <c r="I19" s="62"/>
      <c r="J19" s="62"/>
      <c r="K19" s="62"/>
      <c r="L19" s="62"/>
      <c r="M19" s="66"/>
      <c r="N19" s="60"/>
    </row>
    <row r="20" spans="1:14" ht="12.75" customHeight="1" x14ac:dyDescent="0.2">
      <c r="A20" s="16"/>
      <c r="B20" s="16" t="s">
        <v>196</v>
      </c>
      <c r="C20" s="16" t="s">
        <v>197</v>
      </c>
      <c r="D20" s="16"/>
      <c r="E20" s="16"/>
      <c r="F20" s="16"/>
      <c r="G20" s="62"/>
      <c r="H20" s="62"/>
      <c r="I20" s="62"/>
      <c r="J20" s="62"/>
      <c r="K20" s="62"/>
      <c r="L20" s="62"/>
      <c r="M20" s="66"/>
      <c r="N20" s="60"/>
    </row>
    <row r="21" spans="1:14" ht="12.75" customHeight="1" x14ac:dyDescent="0.2">
      <c r="A21" s="16" t="s">
        <v>198</v>
      </c>
      <c r="B21" s="27">
        <v>26</v>
      </c>
      <c r="C21" s="27">
        <v>18</v>
      </c>
      <c r="D21" s="16"/>
      <c r="E21" s="16"/>
      <c r="F21" s="16"/>
      <c r="G21" s="62"/>
      <c r="H21" s="62"/>
      <c r="I21" s="62"/>
      <c r="J21" s="62"/>
      <c r="K21" s="62"/>
      <c r="L21" s="62"/>
      <c r="M21" s="66"/>
      <c r="N21" s="60"/>
    </row>
    <row r="22" spans="1:14" ht="12.75" customHeight="1" x14ac:dyDescent="0.2">
      <c r="A22" s="59" t="s">
        <v>25</v>
      </c>
      <c r="B22" s="27">
        <v>100</v>
      </c>
      <c r="C22" s="27">
        <v>64</v>
      </c>
      <c r="D22" s="16"/>
      <c r="E22" s="16"/>
      <c r="F22" s="16"/>
      <c r="G22" s="62"/>
      <c r="H22" s="62"/>
      <c r="I22" s="62"/>
      <c r="J22" s="62"/>
      <c r="K22" s="62"/>
      <c r="L22" s="62"/>
      <c r="M22" s="66"/>
      <c r="N22" s="60"/>
    </row>
    <row r="23" spans="1:14" ht="12.75" customHeight="1" x14ac:dyDescent="0.2">
      <c r="A23" s="59" t="s">
        <v>30</v>
      </c>
      <c r="B23" s="57">
        <f>SUM(100*(B21/B22))</f>
        <v>26</v>
      </c>
      <c r="C23" s="57">
        <f>SUM(100*(C21/C22))</f>
        <v>28.125</v>
      </c>
      <c r="D23" s="16"/>
      <c r="E23" s="16"/>
      <c r="F23" s="16"/>
      <c r="G23" s="62"/>
      <c r="H23" s="62"/>
      <c r="I23" s="62"/>
      <c r="J23" s="62"/>
      <c r="K23" s="62"/>
      <c r="L23" s="62"/>
      <c r="M23" s="66"/>
      <c r="N23" s="60"/>
    </row>
    <row r="24" spans="1:14" ht="12.75" customHeight="1" x14ac:dyDescent="0.2">
      <c r="A24" s="60"/>
      <c r="B24" s="60"/>
      <c r="C24" s="60"/>
      <c r="D24" s="60"/>
      <c r="E24" s="60"/>
      <c r="F24" s="60"/>
      <c r="G24" s="60"/>
      <c r="H24" s="60"/>
      <c r="I24" s="62"/>
      <c r="J24" s="62"/>
      <c r="K24" s="62"/>
      <c r="L24" s="62"/>
      <c r="M24" s="66"/>
      <c r="N24" s="60"/>
    </row>
    <row r="25" spans="1:14" ht="12.75" customHeight="1" x14ac:dyDescent="0.2">
      <c r="A25" s="16" t="s">
        <v>199</v>
      </c>
      <c r="B25" s="16"/>
      <c r="C25" s="16"/>
      <c r="D25" s="16"/>
      <c r="E25" s="16"/>
      <c r="F25" s="16"/>
      <c r="G25" s="62"/>
      <c r="H25" s="62"/>
      <c r="I25" s="62"/>
      <c r="J25" s="62"/>
      <c r="K25" s="62"/>
      <c r="L25" s="62"/>
      <c r="M25" s="66"/>
      <c r="N25" s="60"/>
    </row>
    <row r="26" spans="1:14" ht="12.75" customHeight="1" x14ac:dyDescent="0.2">
      <c r="A26" s="16" t="s">
        <v>200</v>
      </c>
      <c r="B26" s="16"/>
      <c r="C26" s="16"/>
      <c r="D26" s="16"/>
      <c r="E26" s="16"/>
      <c r="F26" s="16"/>
      <c r="G26" s="62"/>
      <c r="H26" s="62"/>
      <c r="I26" s="62"/>
      <c r="J26" s="62"/>
      <c r="K26" s="62"/>
      <c r="L26" s="62"/>
      <c r="M26" s="66"/>
      <c r="N26" s="60"/>
    </row>
    <row r="27" spans="1:14" ht="12.75" customHeight="1" x14ac:dyDescent="0.2">
      <c r="A27" s="16"/>
      <c r="B27" s="16"/>
      <c r="C27" s="16"/>
      <c r="D27" s="16"/>
      <c r="E27" s="16"/>
      <c r="F27" s="16"/>
      <c r="G27" s="62"/>
      <c r="H27" s="62"/>
      <c r="I27" s="62"/>
      <c r="J27" s="62"/>
      <c r="K27" s="62"/>
      <c r="L27" s="62"/>
      <c r="M27" s="66"/>
      <c r="N27" s="60"/>
    </row>
    <row r="28" spans="1:14" ht="12.75" customHeight="1" x14ac:dyDescent="0.2">
      <c r="A28" s="16" t="s">
        <v>201</v>
      </c>
      <c r="B28" s="52">
        <v>0.3</v>
      </c>
      <c r="C28" s="16"/>
      <c r="D28" s="16" t="s">
        <v>278</v>
      </c>
      <c r="E28" s="16"/>
      <c r="F28" s="16"/>
      <c r="G28" s="62"/>
      <c r="H28" s="62"/>
      <c r="I28" s="62"/>
      <c r="J28" s="62"/>
      <c r="K28" s="62"/>
      <c r="L28" s="62"/>
      <c r="M28" s="66"/>
      <c r="N28" s="60"/>
    </row>
    <row r="29" spans="1:14" ht="12.75" customHeight="1" x14ac:dyDescent="0.2">
      <c r="A29" s="16" t="s">
        <v>85</v>
      </c>
      <c r="B29" s="52">
        <v>1.96</v>
      </c>
      <c r="C29" s="16"/>
      <c r="D29" s="16" t="s">
        <v>279</v>
      </c>
      <c r="E29" s="16"/>
      <c r="F29" s="16"/>
      <c r="G29" s="62"/>
      <c r="H29" s="62"/>
      <c r="I29" s="62"/>
      <c r="J29" s="62"/>
      <c r="K29" s="62"/>
      <c r="L29" s="62"/>
      <c r="M29" s="66"/>
      <c r="N29" s="60"/>
    </row>
    <row r="30" spans="1:14" ht="12.75" customHeight="1" x14ac:dyDescent="0.2">
      <c r="A30" s="16"/>
      <c r="B30" s="16"/>
      <c r="C30" s="16"/>
      <c r="D30" s="16"/>
      <c r="E30" s="16"/>
      <c r="F30" s="16"/>
      <c r="G30" s="62"/>
      <c r="H30" s="62"/>
      <c r="I30" s="62"/>
      <c r="J30" s="62"/>
      <c r="K30" s="62"/>
      <c r="L30" s="62"/>
      <c r="M30" s="66"/>
      <c r="N30" s="60"/>
    </row>
    <row r="31" spans="1:14" ht="12.75" customHeight="1" x14ac:dyDescent="0.2">
      <c r="A31" s="16" t="s">
        <v>202</v>
      </c>
      <c r="B31" s="16" t="s">
        <v>203</v>
      </c>
      <c r="C31" s="16"/>
      <c r="D31" s="16"/>
      <c r="E31" s="16"/>
      <c r="F31" s="16"/>
      <c r="G31" s="62"/>
      <c r="H31" s="62"/>
      <c r="I31" s="62"/>
      <c r="J31" s="62"/>
      <c r="K31" s="62"/>
      <c r="L31" s="62"/>
      <c r="M31" s="66"/>
      <c r="N31" s="60"/>
    </row>
    <row r="32" spans="1:14" ht="12.75" customHeight="1" x14ac:dyDescent="0.2">
      <c r="A32" s="16"/>
      <c r="B32" s="16"/>
      <c r="C32" s="16"/>
      <c r="D32" s="16"/>
      <c r="E32" s="16"/>
      <c r="F32" s="16"/>
      <c r="G32" s="62"/>
      <c r="H32" s="62"/>
      <c r="I32" s="62"/>
      <c r="J32" s="62"/>
      <c r="K32" s="62"/>
      <c r="L32" s="62"/>
      <c r="M32" s="66"/>
      <c r="N32" s="60"/>
    </row>
    <row r="33" spans="1:14" ht="12.75" customHeight="1" x14ac:dyDescent="0.2">
      <c r="A33" s="59" t="s">
        <v>225</v>
      </c>
      <c r="B33" s="16"/>
      <c r="C33" s="16"/>
      <c r="D33" s="16"/>
      <c r="E33" s="16"/>
      <c r="F33" s="16"/>
      <c r="G33" s="62"/>
      <c r="H33" s="62"/>
      <c r="I33" s="62"/>
      <c r="J33" s="62"/>
      <c r="K33" s="62"/>
      <c r="L33" s="62"/>
      <c r="M33" s="60"/>
      <c r="N33" s="60"/>
    </row>
    <row r="34" spans="1:14" ht="12.75" customHeight="1" x14ac:dyDescent="0.2">
      <c r="A34" s="16" t="s">
        <v>204</v>
      </c>
      <c r="B34" s="16"/>
      <c r="C34" s="16"/>
      <c r="D34" s="16"/>
      <c r="E34" s="16"/>
      <c r="F34" s="16"/>
      <c r="G34" s="62"/>
      <c r="H34" s="62"/>
      <c r="I34" s="62"/>
      <c r="J34" s="62"/>
      <c r="K34" s="62"/>
      <c r="L34" s="62"/>
      <c r="M34" s="60"/>
      <c r="N34" s="60"/>
    </row>
    <row r="35" spans="1:14" ht="12.75" customHeight="1" x14ac:dyDescent="0.2">
      <c r="C35" s="2"/>
    </row>
    <row r="36" spans="1:14" ht="12.75" customHeight="1" x14ac:dyDescent="0.2"/>
    <row r="37" spans="1:14" ht="12.75" customHeight="1" x14ac:dyDescent="0.2"/>
    <row r="38" spans="1:14" ht="12.75" customHeight="1" x14ac:dyDescent="0.2"/>
    <row r="39" spans="1:14" ht="12.75" customHeight="1" x14ac:dyDescent="0.2"/>
    <row r="40" spans="1:14" ht="12.75" customHeight="1" x14ac:dyDescent="0.2"/>
    <row r="41" spans="1:14" ht="12.75" customHeight="1" x14ac:dyDescent="0.2"/>
    <row r="42" spans="1:14" ht="12.75" customHeight="1" x14ac:dyDescent="0.2"/>
    <row r="43" spans="1:14" ht="12.75" customHeight="1" x14ac:dyDescent="0.2"/>
    <row r="44" spans="1:14" ht="12.75" customHeight="1" x14ac:dyDescent="0.2"/>
    <row r="45" spans="1:14" ht="12.75" customHeight="1" x14ac:dyDescent="0.2"/>
    <row r="46" spans="1:14" ht="12.75" customHeight="1" x14ac:dyDescent="0.2"/>
    <row r="47" spans="1:14" ht="12.75" customHeight="1" x14ac:dyDescent="0.2"/>
    <row r="48" spans="1:14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000"/>
  <sheetViews>
    <sheetView workbookViewId="0">
      <selection activeCell="M10" sqref="M10"/>
    </sheetView>
  </sheetViews>
  <sheetFormatPr defaultColWidth="14.375" defaultRowHeight="15" customHeight="1" x14ac:dyDescent="0.2"/>
  <cols>
    <col min="1" max="2" width="8" customWidth="1"/>
    <col min="3" max="3" width="16" customWidth="1"/>
    <col min="4" max="13" width="8" customWidth="1"/>
    <col min="14" max="14" width="19.75" customWidth="1"/>
    <col min="15" max="26" width="8" customWidth="1"/>
  </cols>
  <sheetData>
    <row r="1" spans="1:14" ht="12.75" customHeight="1" x14ac:dyDescent="0.2">
      <c r="A1" s="25">
        <v>23</v>
      </c>
      <c r="B1" s="2" t="s">
        <v>205</v>
      </c>
      <c r="C1" s="80"/>
      <c r="D1" s="80"/>
      <c r="M1" s="53"/>
      <c r="N1" s="54"/>
    </row>
    <row r="2" spans="1:14" ht="12.75" customHeight="1" x14ac:dyDescent="0.2">
      <c r="A2" s="25">
        <v>34</v>
      </c>
      <c r="C2" s="135" t="s">
        <v>280</v>
      </c>
      <c r="D2" s="135"/>
      <c r="E2" s="135"/>
      <c r="F2" s="135"/>
      <c r="M2" s="53"/>
      <c r="N2" s="54"/>
    </row>
    <row r="3" spans="1:14" ht="12.75" customHeight="1" x14ac:dyDescent="0.2">
      <c r="A3" s="25">
        <v>21</v>
      </c>
      <c r="C3" s="2" t="s">
        <v>206</v>
      </c>
      <c r="D3" s="2">
        <f>MAX(A1:A100)</f>
        <v>42</v>
      </c>
      <c r="M3" s="53"/>
      <c r="N3" s="54"/>
    </row>
    <row r="4" spans="1:14" ht="12.75" customHeight="1" x14ac:dyDescent="0.2">
      <c r="A4" s="25">
        <v>12</v>
      </c>
      <c r="C4" s="1" t="s">
        <v>207</v>
      </c>
      <c r="D4" s="53">
        <f>AVERAGE(A1:A100)</f>
        <v>25.333333333333332</v>
      </c>
      <c r="M4" s="53"/>
      <c r="N4" s="54"/>
    </row>
    <row r="5" spans="1:14" ht="12.75" customHeight="1" x14ac:dyDescent="0.2">
      <c r="A5" s="25">
        <v>18</v>
      </c>
      <c r="C5" s="2" t="s">
        <v>208</v>
      </c>
      <c r="D5" s="2">
        <f>MIN(A1:A100)</f>
        <v>12</v>
      </c>
      <c r="M5" s="53"/>
      <c r="N5" s="54"/>
    </row>
    <row r="6" spans="1:14" ht="12.75" customHeight="1" x14ac:dyDescent="0.2">
      <c r="A6" s="25">
        <v>19</v>
      </c>
      <c r="C6" s="1" t="s">
        <v>209</v>
      </c>
      <c r="D6" s="1">
        <f>COUNT(A1:A100)</f>
        <v>12</v>
      </c>
      <c r="M6" s="53"/>
      <c r="N6" s="54"/>
    </row>
    <row r="7" spans="1:14" ht="12.75" customHeight="1" x14ac:dyDescent="0.2">
      <c r="A7" s="25">
        <v>32</v>
      </c>
      <c r="M7" s="53"/>
      <c r="N7" s="54"/>
    </row>
    <row r="8" spans="1:14" ht="12.75" customHeight="1" x14ac:dyDescent="0.2">
      <c r="A8" s="25">
        <v>16</v>
      </c>
      <c r="M8" s="53"/>
      <c r="N8" s="54"/>
    </row>
    <row r="9" spans="1:14" ht="12.75" customHeight="1" x14ac:dyDescent="0.2">
      <c r="A9" s="25">
        <v>19</v>
      </c>
      <c r="C9" s="1" t="s">
        <v>210</v>
      </c>
      <c r="D9" s="53">
        <f>D4</f>
        <v>25.333333333333332</v>
      </c>
      <c r="M9" s="53"/>
      <c r="N9" s="54"/>
    </row>
    <row r="10" spans="1:14" ht="12.75" customHeight="1" x14ac:dyDescent="0.2">
      <c r="A10" s="25">
        <v>40</v>
      </c>
      <c r="C10" s="1" t="s">
        <v>211</v>
      </c>
      <c r="D10" s="2">
        <f>MEDIAN(A1:A100)</f>
        <v>22</v>
      </c>
      <c r="M10" s="53"/>
      <c r="N10" s="54"/>
    </row>
    <row r="11" spans="1:14" ht="12.75" customHeight="1" x14ac:dyDescent="0.2">
      <c r="A11" s="25">
        <v>28</v>
      </c>
      <c r="C11" s="1" t="s">
        <v>212</v>
      </c>
      <c r="D11" s="2">
        <f>MODE(A1:A100)</f>
        <v>19</v>
      </c>
      <c r="E11" s="1" t="s">
        <v>213</v>
      </c>
      <c r="M11" s="53"/>
      <c r="N11" s="54"/>
    </row>
    <row r="12" spans="1:14" ht="12.75" customHeight="1" x14ac:dyDescent="0.2">
      <c r="A12" s="25">
        <v>42</v>
      </c>
      <c r="C12" s="1" t="s">
        <v>214</v>
      </c>
      <c r="D12" s="2">
        <f>SUM(D3-D5)+1</f>
        <v>31</v>
      </c>
      <c r="M12" s="53"/>
      <c r="N12" s="54"/>
    </row>
    <row r="13" spans="1:14" ht="12.75" customHeight="1" x14ac:dyDescent="0.2">
      <c r="A13" s="25"/>
      <c r="C13" s="1" t="s">
        <v>215</v>
      </c>
      <c r="D13" s="53">
        <f>STDEV(A1:A100)</f>
        <v>9.735906675183303</v>
      </c>
      <c r="E13" s="1" t="s">
        <v>216</v>
      </c>
    </row>
    <row r="14" spans="1:14" ht="12.75" customHeight="1" x14ac:dyDescent="0.2">
      <c r="A14" s="25"/>
      <c r="C14" s="1" t="s">
        <v>217</v>
      </c>
      <c r="D14" s="53">
        <f>SUM(D13/SQRT(D6))</f>
        <v>2.8105141698610772</v>
      </c>
      <c r="M14" s="1"/>
      <c r="N14" s="54"/>
    </row>
    <row r="15" spans="1:14" ht="12.75" customHeight="1" x14ac:dyDescent="0.2">
      <c r="A15" s="25"/>
      <c r="M15" s="1"/>
    </row>
    <row r="16" spans="1:14" ht="12.75" customHeight="1" x14ac:dyDescent="0.2">
      <c r="A16" s="25"/>
      <c r="N16" s="1"/>
    </row>
    <row r="17" spans="1:13" ht="12.75" customHeight="1" x14ac:dyDescent="0.2">
      <c r="A17" s="25"/>
      <c r="M17" s="1"/>
    </row>
    <row r="18" spans="1:13" ht="12.75" customHeight="1" x14ac:dyDescent="0.2">
      <c r="A18" s="25"/>
    </row>
    <row r="19" spans="1:13" ht="12.75" customHeight="1" x14ac:dyDescent="0.2">
      <c r="A19" s="25"/>
    </row>
    <row r="20" spans="1:13" ht="12.75" customHeight="1" x14ac:dyDescent="0.2">
      <c r="A20" s="25"/>
    </row>
    <row r="21" spans="1:13" ht="12.75" customHeight="1" x14ac:dyDescent="0.2">
      <c r="A21" s="25"/>
    </row>
    <row r="22" spans="1:13" ht="12.75" customHeight="1" x14ac:dyDescent="0.2">
      <c r="A22" s="25"/>
    </row>
    <row r="23" spans="1:13" ht="12.75" customHeight="1" x14ac:dyDescent="0.2">
      <c r="A23" s="25"/>
    </row>
    <row r="24" spans="1:13" ht="12.75" customHeight="1" x14ac:dyDescent="0.2">
      <c r="A24" s="25"/>
    </row>
    <row r="25" spans="1:13" ht="12.75" customHeight="1" x14ac:dyDescent="0.2">
      <c r="A25" s="25"/>
    </row>
    <row r="26" spans="1:13" ht="12.75" customHeight="1" x14ac:dyDescent="0.2">
      <c r="A26" s="25"/>
    </row>
    <row r="27" spans="1:13" ht="12.75" customHeight="1" x14ac:dyDescent="0.2">
      <c r="A27" s="25"/>
    </row>
    <row r="28" spans="1:13" ht="12.75" customHeight="1" x14ac:dyDescent="0.2">
      <c r="A28" s="25"/>
    </row>
    <row r="29" spans="1:13" ht="12.75" customHeight="1" x14ac:dyDescent="0.2">
      <c r="A29" s="25"/>
    </row>
    <row r="30" spans="1:13" ht="12.75" customHeight="1" x14ac:dyDescent="0.2">
      <c r="A30" s="25"/>
    </row>
    <row r="31" spans="1:13" ht="12.75" customHeight="1" x14ac:dyDescent="0.2">
      <c r="A31" s="25"/>
    </row>
    <row r="32" spans="1:13" ht="12.75" customHeight="1" x14ac:dyDescent="0.2">
      <c r="A32" s="25"/>
    </row>
    <row r="33" spans="1:1" ht="12.75" customHeight="1" x14ac:dyDescent="0.2">
      <c r="A33" s="25"/>
    </row>
    <row r="34" spans="1:1" ht="12.75" customHeight="1" x14ac:dyDescent="0.2">
      <c r="A34" s="25"/>
    </row>
    <row r="35" spans="1:1" ht="12.75" customHeight="1" x14ac:dyDescent="0.2">
      <c r="A35" s="25"/>
    </row>
    <row r="36" spans="1:1" ht="12.75" customHeight="1" x14ac:dyDescent="0.2">
      <c r="A36" s="25"/>
    </row>
    <row r="37" spans="1:1" ht="12.75" customHeight="1" x14ac:dyDescent="0.2">
      <c r="A37" s="25"/>
    </row>
    <row r="38" spans="1:1" ht="12.75" customHeight="1" x14ac:dyDescent="0.2">
      <c r="A38" s="25"/>
    </row>
    <row r="39" spans="1:1" ht="12.75" customHeight="1" x14ac:dyDescent="0.2">
      <c r="A39" s="25"/>
    </row>
    <row r="40" spans="1:1" ht="12.75" customHeight="1" x14ac:dyDescent="0.2">
      <c r="A40" s="25"/>
    </row>
    <row r="41" spans="1:1" ht="12.75" customHeight="1" x14ac:dyDescent="0.2">
      <c r="A41" s="25"/>
    </row>
    <row r="42" spans="1:1" ht="12.75" customHeight="1" x14ac:dyDescent="0.2">
      <c r="A42" s="25"/>
    </row>
    <row r="43" spans="1:1" ht="12.75" customHeight="1" x14ac:dyDescent="0.2">
      <c r="A43" s="25"/>
    </row>
    <row r="44" spans="1:1" ht="12.75" customHeight="1" x14ac:dyDescent="0.2">
      <c r="A44" s="25"/>
    </row>
    <row r="45" spans="1:1" ht="12.75" customHeight="1" x14ac:dyDescent="0.2">
      <c r="A45" s="25"/>
    </row>
    <row r="46" spans="1:1" ht="12.75" customHeight="1" x14ac:dyDescent="0.2">
      <c r="A46" s="25"/>
    </row>
    <row r="47" spans="1:1" ht="12.75" customHeight="1" x14ac:dyDescent="0.2">
      <c r="A47" s="25"/>
    </row>
    <row r="48" spans="1:1" ht="12.75" customHeight="1" x14ac:dyDescent="0.2">
      <c r="A48" s="25"/>
    </row>
    <row r="49" spans="1:1" ht="12.75" customHeight="1" x14ac:dyDescent="0.2">
      <c r="A49" s="25"/>
    </row>
    <row r="50" spans="1:1" ht="12.75" customHeight="1" x14ac:dyDescent="0.2">
      <c r="A50" s="25"/>
    </row>
    <row r="51" spans="1:1" ht="12.75" customHeight="1" x14ac:dyDescent="0.2">
      <c r="A51" s="25"/>
    </row>
    <row r="52" spans="1:1" ht="12.75" customHeight="1" x14ac:dyDescent="0.2">
      <c r="A52" s="25"/>
    </row>
    <row r="53" spans="1:1" ht="12.75" customHeight="1" x14ac:dyDescent="0.2">
      <c r="A53" s="25"/>
    </row>
    <row r="54" spans="1:1" ht="12.75" customHeight="1" x14ac:dyDescent="0.2">
      <c r="A54" s="25"/>
    </row>
    <row r="55" spans="1:1" ht="12.75" customHeight="1" x14ac:dyDescent="0.2">
      <c r="A55" s="25"/>
    </row>
    <row r="56" spans="1:1" ht="12.75" customHeight="1" x14ac:dyDescent="0.2">
      <c r="A56" s="25"/>
    </row>
    <row r="57" spans="1:1" ht="12.75" customHeight="1" x14ac:dyDescent="0.2">
      <c r="A57" s="25"/>
    </row>
    <row r="58" spans="1:1" ht="12.75" customHeight="1" x14ac:dyDescent="0.2">
      <c r="A58" s="25"/>
    </row>
    <row r="59" spans="1:1" ht="12.75" customHeight="1" x14ac:dyDescent="0.2">
      <c r="A59" s="25"/>
    </row>
    <row r="60" spans="1:1" ht="12.75" customHeight="1" x14ac:dyDescent="0.2">
      <c r="A60" s="25"/>
    </row>
    <row r="61" spans="1:1" ht="12.75" customHeight="1" x14ac:dyDescent="0.2">
      <c r="A61" s="25"/>
    </row>
    <row r="62" spans="1:1" ht="12.75" customHeight="1" x14ac:dyDescent="0.2">
      <c r="A62" s="25"/>
    </row>
    <row r="63" spans="1:1" ht="12.75" customHeight="1" x14ac:dyDescent="0.2">
      <c r="A63" s="25"/>
    </row>
    <row r="64" spans="1:1" ht="12.75" customHeight="1" x14ac:dyDescent="0.2">
      <c r="A64" s="25"/>
    </row>
    <row r="65" spans="1:1" ht="12.75" customHeight="1" x14ac:dyDescent="0.2">
      <c r="A65" s="25"/>
    </row>
    <row r="66" spans="1:1" ht="12.75" customHeight="1" x14ac:dyDescent="0.2">
      <c r="A66" s="25"/>
    </row>
    <row r="67" spans="1:1" ht="12.75" customHeight="1" x14ac:dyDescent="0.2">
      <c r="A67" s="25"/>
    </row>
    <row r="68" spans="1:1" ht="12.75" customHeight="1" x14ac:dyDescent="0.2">
      <c r="A68" s="25"/>
    </row>
    <row r="69" spans="1:1" ht="12.75" customHeight="1" x14ac:dyDescent="0.2">
      <c r="A69" s="25"/>
    </row>
    <row r="70" spans="1:1" ht="12.75" customHeight="1" x14ac:dyDescent="0.2">
      <c r="A70" s="25"/>
    </row>
    <row r="71" spans="1:1" ht="12.75" customHeight="1" x14ac:dyDescent="0.2">
      <c r="A71" s="25"/>
    </row>
    <row r="72" spans="1:1" ht="12.75" customHeight="1" x14ac:dyDescent="0.2">
      <c r="A72" s="25"/>
    </row>
    <row r="73" spans="1:1" ht="12.75" customHeight="1" x14ac:dyDescent="0.2">
      <c r="A73" s="25"/>
    </row>
    <row r="74" spans="1:1" ht="12.75" customHeight="1" x14ac:dyDescent="0.2">
      <c r="A74" s="25"/>
    </row>
    <row r="75" spans="1:1" ht="12.75" customHeight="1" x14ac:dyDescent="0.2">
      <c r="A75" s="25"/>
    </row>
    <row r="76" spans="1:1" ht="12.75" customHeight="1" x14ac:dyDescent="0.2">
      <c r="A76" s="25"/>
    </row>
    <row r="77" spans="1:1" ht="12.75" customHeight="1" x14ac:dyDescent="0.2">
      <c r="A77" s="25"/>
    </row>
    <row r="78" spans="1:1" ht="12.75" customHeight="1" x14ac:dyDescent="0.2">
      <c r="A78" s="25"/>
    </row>
    <row r="79" spans="1:1" ht="12.75" customHeight="1" x14ac:dyDescent="0.2">
      <c r="A79" s="25"/>
    </row>
    <row r="80" spans="1:1" ht="12.75" customHeight="1" x14ac:dyDescent="0.2">
      <c r="A80" s="25"/>
    </row>
    <row r="81" spans="1:1" ht="12.75" customHeight="1" x14ac:dyDescent="0.2">
      <c r="A81" s="25"/>
    </row>
    <row r="82" spans="1:1" ht="12.75" customHeight="1" x14ac:dyDescent="0.2">
      <c r="A82" s="25"/>
    </row>
    <row r="83" spans="1:1" ht="12.75" customHeight="1" x14ac:dyDescent="0.2">
      <c r="A83" s="25"/>
    </row>
    <row r="84" spans="1:1" ht="12.75" customHeight="1" x14ac:dyDescent="0.2">
      <c r="A84" s="25"/>
    </row>
    <row r="85" spans="1:1" ht="12.75" customHeight="1" x14ac:dyDescent="0.2">
      <c r="A85" s="25"/>
    </row>
    <row r="86" spans="1:1" ht="12.75" customHeight="1" x14ac:dyDescent="0.2">
      <c r="A86" s="25"/>
    </row>
    <row r="87" spans="1:1" ht="12.75" customHeight="1" x14ac:dyDescent="0.2">
      <c r="A87" s="25"/>
    </row>
    <row r="88" spans="1:1" ht="12.75" customHeight="1" x14ac:dyDescent="0.2">
      <c r="A88" s="25"/>
    </row>
    <row r="89" spans="1:1" ht="12.75" customHeight="1" x14ac:dyDescent="0.2">
      <c r="A89" s="25"/>
    </row>
    <row r="90" spans="1:1" ht="12.75" customHeight="1" x14ac:dyDescent="0.2">
      <c r="A90" s="25"/>
    </row>
    <row r="91" spans="1:1" ht="12.75" customHeight="1" x14ac:dyDescent="0.2">
      <c r="A91" s="25"/>
    </row>
    <row r="92" spans="1:1" ht="12.75" customHeight="1" x14ac:dyDescent="0.2">
      <c r="A92" s="25"/>
    </row>
    <row r="93" spans="1:1" ht="12.75" customHeight="1" x14ac:dyDescent="0.2">
      <c r="A93" s="25"/>
    </row>
    <row r="94" spans="1:1" ht="12.75" customHeight="1" x14ac:dyDescent="0.2">
      <c r="A94" s="25"/>
    </row>
    <row r="95" spans="1:1" ht="12.75" customHeight="1" x14ac:dyDescent="0.2">
      <c r="A95" s="25"/>
    </row>
    <row r="96" spans="1:1" ht="12.75" customHeight="1" x14ac:dyDescent="0.2">
      <c r="A96" s="25"/>
    </row>
    <row r="97" spans="1:1" ht="12.75" customHeight="1" x14ac:dyDescent="0.2">
      <c r="A97" s="25"/>
    </row>
    <row r="98" spans="1:1" ht="12.75" customHeight="1" x14ac:dyDescent="0.2">
      <c r="A98" s="25"/>
    </row>
    <row r="99" spans="1:1" ht="12.75" customHeight="1" x14ac:dyDescent="0.2">
      <c r="A99" s="25"/>
    </row>
    <row r="100" spans="1:1" ht="12.75" customHeight="1" x14ac:dyDescent="0.2">
      <c r="A100" s="25"/>
    </row>
    <row r="101" spans="1:1" ht="12.75" customHeight="1" x14ac:dyDescent="0.2"/>
    <row r="102" spans="1:1" ht="12.75" customHeight="1" x14ac:dyDescent="0.2"/>
    <row r="103" spans="1:1" ht="12.75" customHeight="1" x14ac:dyDescent="0.2"/>
    <row r="104" spans="1:1" ht="12.75" customHeight="1" x14ac:dyDescent="0.2"/>
    <row r="105" spans="1:1" ht="12.75" customHeight="1" x14ac:dyDescent="0.2"/>
    <row r="106" spans="1:1" ht="12.75" customHeight="1" x14ac:dyDescent="0.2"/>
    <row r="107" spans="1:1" ht="12.75" customHeight="1" x14ac:dyDescent="0.2"/>
    <row r="108" spans="1:1" ht="12.75" customHeight="1" x14ac:dyDescent="0.2"/>
    <row r="109" spans="1:1" ht="12.75" customHeight="1" x14ac:dyDescent="0.2"/>
    <row r="110" spans="1:1" ht="12.75" customHeight="1" x14ac:dyDescent="0.2"/>
    <row r="111" spans="1:1" ht="12.75" customHeight="1" x14ac:dyDescent="0.2"/>
    <row r="112" spans="1:1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General instructions</vt:lpstr>
      <vt:lpstr>Chi Square</vt:lpstr>
      <vt:lpstr>r</vt:lpstr>
      <vt:lpstr>t-test</vt:lpstr>
      <vt:lpstr>z score</vt:lpstr>
      <vt:lpstr>Descriptive Statistics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Manatee High</dc:creator>
  <cp:lastModifiedBy>Patricia Zalo</cp:lastModifiedBy>
  <dcterms:created xsi:type="dcterms:W3CDTF">2004-07-27T01:15:59Z</dcterms:created>
  <dcterms:modified xsi:type="dcterms:W3CDTF">2023-09-16T11:52:01Z</dcterms:modified>
</cp:coreProperties>
</file>